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bradleyco-my.sharepoint.com/personal/wshort_bradleyco_com/Documents/Desktop/"/>
    </mc:Choice>
  </mc:AlternateContent>
  <xr:revisionPtr revIDLastSave="5" documentId="8_{CCEA3169-A2EF-4D9B-AA5A-363A018C21B0}" xr6:coauthVersionLast="47" xr6:coauthVersionMax="47" xr10:uidLastSave="{EA3F2F7C-72C4-4388-9D30-ED22FC1D0BF2}"/>
  <bookViews>
    <workbookView xWindow="-108" yWindow="-108" windowWidth="23256" windowHeight="12576" xr2:uid="{41FB7D22-3E53-4876-AE36-E944AEC608E1}"/>
  </bookViews>
  <sheets>
    <sheet name="Free Valuation Example" sheetId="1" r:id="rId1"/>
  </sheets>
  <definedNames>
    <definedName name="_xlnm.Print_Area" localSheetId="0">'Free Valuation Example'!$B$9:$L$30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1" l="1"/>
  <c r="D62" i="1"/>
  <c r="D61" i="1"/>
  <c r="D59" i="1"/>
  <c r="D58" i="1"/>
  <c r="D57" i="1"/>
  <c r="D56" i="1"/>
  <c r="D55" i="1"/>
  <c r="D54" i="1"/>
  <c r="D53" i="1"/>
  <c r="D52" i="1"/>
  <c r="D51" i="1"/>
  <c r="P49" i="1"/>
  <c r="P48" i="1"/>
  <c r="P47" i="1"/>
  <c r="R45" i="1"/>
  <c r="P45" i="1"/>
  <c r="R44" i="1"/>
  <c r="P44" i="1"/>
  <c r="R43" i="1"/>
  <c r="P43" i="1"/>
  <c r="D43" i="1"/>
  <c r="D42" i="1"/>
  <c r="D41" i="1"/>
  <c r="P38" i="1"/>
  <c r="D38" i="1"/>
  <c r="P37" i="1"/>
  <c r="D37" i="1"/>
  <c r="P36" i="1"/>
  <c r="D36" i="1"/>
  <c r="P35" i="1"/>
  <c r="D35" i="1"/>
  <c r="P34" i="1"/>
  <c r="D34" i="1"/>
  <c r="P33" i="1"/>
  <c r="P28" i="1"/>
  <c r="P26" i="1"/>
  <c r="P23" i="1"/>
  <c r="P20" i="1"/>
  <c r="P19" i="1"/>
  <c r="D18" i="1"/>
  <c r="P39" i="1" s="1"/>
  <c r="G17" i="1"/>
  <c r="G18" i="1" s="1"/>
  <c r="D17" i="1"/>
  <c r="P27" i="1" s="1"/>
  <c r="P13" i="1"/>
  <c r="P32" i="1" s="1"/>
  <c r="D28" i="1" l="1"/>
  <c r="G30" i="1" l="1"/>
  <c r="G28" i="1"/>
  <c r="G29" i="1" s="1"/>
</calcChain>
</file>

<file path=xl/sharedStrings.xml><?xml version="1.0" encoding="utf-8"?>
<sst xmlns="http://schemas.openxmlformats.org/spreadsheetml/2006/main" count="216" uniqueCount="167">
  <si>
    <t>This is example data taken from multiple deals</t>
  </si>
  <si>
    <t xml:space="preserve">to protect client's privacy. </t>
  </si>
  <si>
    <t xml:space="preserve">Data is not accurate but reflects all </t>
  </si>
  <si>
    <t xml:space="preserve">analysis that would be done. </t>
  </si>
  <si>
    <t>Workbook Color Key</t>
  </si>
  <si>
    <t>Prepared By:</t>
  </si>
  <si>
    <t>Wesley Short, Associate Broker</t>
  </si>
  <si>
    <t>Is an Input</t>
  </si>
  <si>
    <t>Is a Calculation</t>
  </si>
  <si>
    <t>INCOME APPROACH - METHOD #1 DIRECT CAPITALIZATION</t>
  </si>
  <si>
    <t>METHOD #2 COMPARABLE APPROACH</t>
  </si>
  <si>
    <t>PROPERTY INFORMATION</t>
  </si>
  <si>
    <t>GENERAL NOTES</t>
  </si>
  <si>
    <t>Address</t>
  </si>
  <si>
    <t>123 Main St, Indianapolis, IN</t>
  </si>
  <si>
    <t>Acerage</t>
  </si>
  <si>
    <t xml:space="preserve">Buyer pool is wide open for a property of this size. Will have private investors being able to stretch to this price, will have small syndicators, and also large firms in Indiapolis looking because they have established management in the near northside area. Downtown market was hit fairly hard during pandemic and saw a lot of renters move to suburbs or outskirts of urban areas. Still firmly a sellers market with lack of supply, excess capital, and investors looking for value add oppurtunities. 5 units rented this month, looks like two one beds at 680 and 690, a two bed at 745, and a 3 bed at 1070. </t>
  </si>
  <si>
    <t>SALES COMPARISON ANALYSIS</t>
  </si>
  <si>
    <t>Year Built/Renovated</t>
  </si>
  <si>
    <t>Buildings</t>
  </si>
  <si>
    <t>Subject Property</t>
  </si>
  <si>
    <t>Sale Comp #1</t>
  </si>
  <si>
    <t>Sale Comp #2</t>
  </si>
  <si>
    <t>Sale Comp #3</t>
  </si>
  <si>
    <t>Overall Condition Grade</t>
  </si>
  <si>
    <t>B</t>
  </si>
  <si>
    <t>Units</t>
  </si>
  <si>
    <t>123 XYZ Boulevard</t>
  </si>
  <si>
    <t>123 S Main St</t>
  </si>
  <si>
    <t>123 N Main St</t>
  </si>
  <si>
    <t xml:space="preserve">123 XYZ Boulevard is about a mile north of the subject and in a slightly better area. It was fully renovated in 2016 and has since been performing well. New paint on outside and well taken care of exterior. All 2 bedroom 1 baths, about 800 square feet. 123 S Main St is about 4 miles north of the subject, in a nicer area of town but similiar physical condition. 2 beds 2 baths for all the units. Sold late 2019 and market has shifted even more to a sellers market since that time. 123 N Main St is a few miles towards downtown and in a comparable area to the subject property. It was built in a similiar time period as the subject but seems to be in lesser condition. </t>
  </si>
  <si>
    <t>Assessed Value</t>
  </si>
  <si>
    <t>Past Due Tax Amount</t>
  </si>
  <si>
    <t>NAP</t>
  </si>
  <si>
    <t>Distance from Subject</t>
  </si>
  <si>
    <t>1.8 Miles</t>
  </si>
  <si>
    <t>4.1 Miles</t>
  </si>
  <si>
    <t>2.4 Miles</t>
  </si>
  <si>
    <t>Rentable Area (SF)</t>
  </si>
  <si>
    <t>Pricing Guidance</t>
  </si>
  <si>
    <t>Market Type (Urban, Suburban, Rural)</t>
  </si>
  <si>
    <t>Rural</t>
  </si>
  <si>
    <t>Urban</t>
  </si>
  <si>
    <t>List Price</t>
  </si>
  <si>
    <t>NAV</t>
  </si>
  <si>
    <t>Purchase Price/Valuation</t>
  </si>
  <si>
    <t>UNIT MIX</t>
  </si>
  <si>
    <t>Sale Price</t>
  </si>
  <si>
    <t>Average Unit Size (Sqft)</t>
  </si>
  <si>
    <t>Price Per Unit</t>
  </si>
  <si>
    <t>Beds</t>
  </si>
  <si>
    <t>Baths</t>
  </si>
  <si>
    <t>Avg Sqft</t>
  </si>
  <si>
    <t>Count</t>
  </si>
  <si>
    <t>Rental Rate</t>
  </si>
  <si>
    <t>Sale Date</t>
  </si>
  <si>
    <t>ASSUMPTIONS</t>
  </si>
  <si>
    <t># of Units/Spaces</t>
  </si>
  <si>
    <t>Actual Loss to Lease</t>
  </si>
  <si>
    <t>Taxes/Year</t>
  </si>
  <si>
    <t>Building Size (SF)</t>
  </si>
  <si>
    <t>Actual Vacancy</t>
  </si>
  <si>
    <t>Insurance</t>
  </si>
  <si>
    <t>List Price/Unit</t>
  </si>
  <si>
    <t>Concessions/Loss to Lease</t>
  </si>
  <si>
    <t>Expenses</t>
  </si>
  <si>
    <t>Sale Price/Unit</t>
  </si>
  <si>
    <t>General Vacancy</t>
  </si>
  <si>
    <t>Property Management</t>
  </si>
  <si>
    <t>Site Size (Acres)</t>
  </si>
  <si>
    <t>Other Income</t>
  </si>
  <si>
    <t>General Maintenance</t>
  </si>
  <si>
    <t>Market Analytics</t>
  </si>
  <si>
    <t>Comparability to Subject</t>
  </si>
  <si>
    <t>Similar/Superior</t>
  </si>
  <si>
    <t>Similiar</t>
  </si>
  <si>
    <t>Inferior</t>
  </si>
  <si>
    <t>Repairs</t>
  </si>
  <si>
    <t>Capital Reserve</t>
  </si>
  <si>
    <t>Market Definition:</t>
  </si>
  <si>
    <t xml:space="preserve">B and C class, 25 to 150 units. </t>
  </si>
  <si>
    <t>LOAN INFORMATION</t>
  </si>
  <si>
    <t>1 Mile</t>
  </si>
  <si>
    <t>3 Mile</t>
  </si>
  <si>
    <t>5 Mile</t>
  </si>
  <si>
    <t>Low Price Indication</t>
  </si>
  <si>
    <t>Down Payment %</t>
  </si>
  <si>
    <t>Interest Rate</t>
  </si>
  <si>
    <t>Market Sale Price/Unit</t>
  </si>
  <si>
    <t>High Price Indication</t>
  </si>
  <si>
    <t>Loan Amount</t>
  </si>
  <si>
    <t>Monthly Mortgage Pmt</t>
  </si>
  <si>
    <t>Vacancy Rate</t>
  </si>
  <si>
    <t>Average Price Indication</t>
  </si>
  <si>
    <t>Loan Term</t>
  </si>
  <si>
    <t>Yearly Mortgage</t>
  </si>
  <si>
    <t>Market Cap Rate</t>
  </si>
  <si>
    <t>Closing Costs</t>
  </si>
  <si>
    <t># of Properties in Range</t>
  </si>
  <si>
    <t>LEASE COMPARISON ANALYSIS</t>
  </si>
  <si>
    <t>Lease Comp #1</t>
  </si>
  <si>
    <t>Lease Comp #2</t>
  </si>
  <si>
    <t>Lease Comp #3</t>
  </si>
  <si>
    <t>REVENUE</t>
  </si>
  <si>
    <t>% of Gross Rev.</t>
  </si>
  <si>
    <t>T3</t>
  </si>
  <si>
    <t>T12</t>
  </si>
  <si>
    <t>1 Yr Proforma</t>
  </si>
  <si>
    <t>ProForma Notes</t>
  </si>
  <si>
    <t>Rental Revenue</t>
  </si>
  <si>
    <t>.25 Miles</t>
  </si>
  <si>
    <t>.2 Miles</t>
  </si>
  <si>
    <t>Gross Potential Rent</t>
  </si>
  <si>
    <t xml:space="preserve">Actual rent for non vacants is 642 on average. Proforma rent per unit on average is 651. </t>
  </si>
  <si>
    <t>Loss-to-Lease</t>
  </si>
  <si>
    <t>1 Bedroom Rental Rates</t>
  </si>
  <si>
    <t>Actual Vacancy &amp; Credit Loss</t>
  </si>
  <si>
    <t>2 Bedroom Rental Rates</t>
  </si>
  <si>
    <t>Concessions</t>
  </si>
  <si>
    <t>3 Bedroom Rental Rates</t>
  </si>
  <si>
    <t>Effective Rental Income</t>
  </si>
  <si>
    <t>Average Unit Size</t>
  </si>
  <si>
    <t xml:space="preserve">Large portion of other income was from application fees, won't stay this high because they were in fill up stage. </t>
  </si>
  <si>
    <t>Name Of Property</t>
  </si>
  <si>
    <t>Late Fee Income</t>
  </si>
  <si>
    <t>Grew by 2%</t>
  </si>
  <si>
    <t>Total Other Income</t>
  </si>
  <si>
    <t>Low Price Indication 1 Beds</t>
  </si>
  <si>
    <t>Low Price Indication 2 Beds</t>
  </si>
  <si>
    <t>High Price Indication 1 Beds</t>
  </si>
  <si>
    <t>High Price Indication 2 Beds</t>
  </si>
  <si>
    <t>Effective Gross Revenue</t>
  </si>
  <si>
    <t>Average Price Indication 1 Beds</t>
  </si>
  <si>
    <t>Average Price Indication 2 Beds</t>
  </si>
  <si>
    <t>Gross Revenue</t>
  </si>
  <si>
    <t xml:space="preserve">6.5% vacancy rate based on market average, market defined as 3 mile radius, B and C class, 25 to 150 units. </t>
  </si>
  <si>
    <t>Gross Income/Revenue</t>
  </si>
  <si>
    <t>OPERATING EXPENSES</t>
  </si>
  <si>
    <t>% of Op. Expenses</t>
  </si>
  <si>
    <t>Controllable</t>
  </si>
  <si>
    <t>Maintenance</t>
  </si>
  <si>
    <t>Repairs and Supplies</t>
  </si>
  <si>
    <t>Contract Services</t>
  </si>
  <si>
    <t>Cleaning and Maintenance</t>
  </si>
  <si>
    <t>Administrative</t>
  </si>
  <si>
    <t>Advertising and Marketing</t>
  </si>
  <si>
    <t>Landscaping</t>
  </si>
  <si>
    <t>Utilities</t>
  </si>
  <si>
    <t xml:space="preserve">Grew by 2%, seems like they are covering gas and water for the entire property right now. Need to dig into this. </t>
  </si>
  <si>
    <t>Other Expenses</t>
  </si>
  <si>
    <t>Fixed</t>
  </si>
  <si>
    <t>Property Taxes</t>
  </si>
  <si>
    <t>Actual but will increase with purchase. Probably end up around 2% of assessed value.</t>
  </si>
  <si>
    <t>Estimate</t>
  </si>
  <si>
    <t>Estimate of 8% for Proforma</t>
  </si>
  <si>
    <t>Total Operating Expenses</t>
  </si>
  <si>
    <t>Operating Expense Ratio</t>
  </si>
  <si>
    <t>NET OPERATING INCOME</t>
  </si>
  <si>
    <t>CAPITAL RESERVES/EXPENSES</t>
  </si>
  <si>
    <t>DEBT SERVICE</t>
  </si>
  <si>
    <t>DSCR</t>
  </si>
  <si>
    <t>CF FROM OPERATIONS</t>
  </si>
  <si>
    <t>CAP RATE</t>
  </si>
  <si>
    <t>TOTAL CASH INVESTED</t>
  </si>
  <si>
    <t>TOTAL COST</t>
  </si>
  <si>
    <t>YR 1 COC RETURN</t>
  </si>
  <si>
    <t>YIELD 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</si>
</sst>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 &quot;Years&quot;"/>
    <numFmt numFmtId="166" formatCode="_(* #,##0_);_(* \(#,##0\);_(* &quot;-&quot;??_);_(@_)"/>
    <numFmt numFmtId="167" formatCode="_(* #,##0.00_);_(* \(#,##0.00\);_(* &quot;-&quot;_);_(@_)"/>
  </numFmts>
  <fonts count="26">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u/>
      <sz val="11"/>
      <color theme="10"/>
      <name val="Calibri"/>
      <family val="2"/>
      <scheme val="minor"/>
    </font>
    <font>
      <sz val="10"/>
      <color rgb="FF0070C0"/>
      <name val="Calibri"/>
      <family val="2"/>
      <scheme val="minor"/>
    </font>
    <font>
      <sz val="10"/>
      <color theme="9" tint="-0.499984740745262"/>
      <name val="Calibri"/>
      <family val="2"/>
      <scheme val="minor"/>
    </font>
    <font>
      <sz val="11"/>
      <color theme="0"/>
      <name val="Roboto Bold"/>
    </font>
    <font>
      <sz val="11"/>
      <color theme="1"/>
      <name val="Roboto Bold"/>
    </font>
    <font>
      <sz val="10"/>
      <color theme="1"/>
      <name val="Calibri"/>
      <family val="2"/>
      <scheme val="minor"/>
    </font>
    <font>
      <b/>
      <sz val="10"/>
      <color theme="1"/>
      <name val="Calibri"/>
      <family val="2"/>
      <scheme val="minor"/>
    </font>
    <font>
      <b/>
      <i/>
      <sz val="11"/>
      <color theme="1"/>
      <name val="Calibri"/>
      <family val="2"/>
      <scheme val="minor"/>
    </font>
    <font>
      <b/>
      <u val="singleAccounting"/>
      <sz val="10"/>
      <color rgb="FF0070C0"/>
      <name val="Calibri"/>
      <family val="2"/>
      <scheme val="minor"/>
    </font>
    <font>
      <u/>
      <sz val="10"/>
      <color theme="1"/>
      <name val="Calibri"/>
      <family val="2"/>
      <scheme val="minor"/>
    </font>
    <font>
      <u/>
      <sz val="10"/>
      <color rgb="FF0070C0"/>
      <name val="Calibri"/>
      <family val="2"/>
      <scheme val="minor"/>
    </font>
    <font>
      <sz val="11"/>
      <color theme="9" tint="-0.499984740745262"/>
      <name val="Calibri"/>
      <family val="2"/>
      <scheme val="minor"/>
    </font>
    <font>
      <sz val="10"/>
      <name val="Calibri"/>
      <family val="2"/>
      <scheme val="minor"/>
    </font>
    <font>
      <u/>
      <sz val="10"/>
      <name val="Calibri"/>
      <family val="2"/>
      <scheme val="minor"/>
    </font>
    <font>
      <sz val="10"/>
      <color indexed="12"/>
      <name val="Calibri"/>
      <family val="2"/>
      <scheme val="minor"/>
    </font>
    <font>
      <u val="singleAccounting"/>
      <sz val="10"/>
      <name val="Calibri"/>
      <family val="2"/>
      <scheme val="minor"/>
    </font>
    <font>
      <b/>
      <sz val="10"/>
      <name val="Calibri"/>
      <family val="2"/>
      <scheme val="minor"/>
    </font>
    <font>
      <b/>
      <sz val="10"/>
      <color theme="9" tint="-0.499984740745262"/>
      <name val="Calibri"/>
      <family val="2"/>
      <scheme val="minor"/>
    </font>
    <font>
      <b/>
      <u/>
      <sz val="10"/>
      <color theme="1"/>
      <name val="Calibri"/>
      <family val="2"/>
      <scheme val="minor"/>
    </font>
    <font>
      <b/>
      <sz val="10"/>
      <color indexed="12"/>
      <name val="Calibri"/>
      <family val="2"/>
      <scheme val="minor"/>
    </font>
    <font>
      <sz val="24"/>
      <color theme="1"/>
      <name val="Calibri"/>
      <family val="2"/>
      <scheme val="minor"/>
    </font>
    <font>
      <i/>
      <sz val="10"/>
      <color theme="9" tint="-0.499984740745262"/>
      <name val="Calibri"/>
      <family val="2"/>
      <scheme val="minor"/>
    </font>
  </fonts>
  <fills count="5">
    <fill>
      <patternFill patternType="none"/>
    </fill>
    <fill>
      <patternFill patternType="gray125"/>
    </fill>
    <fill>
      <patternFill patternType="solid">
        <fgColor rgb="FF024962"/>
        <bgColor indexed="64"/>
      </patternFill>
    </fill>
    <fill>
      <patternFill patternType="solid">
        <fgColor theme="0" tint="-0.14999847407452621"/>
        <bgColor indexed="64"/>
      </patternFill>
    </fill>
    <fill>
      <patternFill patternType="solid">
        <fgColor theme="9" tint="0.79998168889431442"/>
        <bgColor indexed="64"/>
      </patternFill>
    </fill>
  </fills>
  <borders count="27">
    <border>
      <left/>
      <right/>
      <top/>
      <bottom/>
      <diagonal/>
    </border>
    <border>
      <left/>
      <right/>
      <top/>
      <bottom style="thin">
        <color indexed="64"/>
      </bottom>
      <diagonal/>
    </border>
    <border>
      <left style="thin">
        <color rgb="FF99D232"/>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top/>
      <bottom/>
      <diagonal/>
    </border>
    <border>
      <left style="thin">
        <color rgb="FF99D232"/>
      </left>
      <right style="thin">
        <color rgb="FF99D232"/>
      </right>
      <top style="thin">
        <color rgb="FF99D232"/>
      </top>
      <bottom style="thin">
        <color rgb="FF99D232"/>
      </bottom>
      <diagonal/>
    </border>
    <border>
      <left style="thin">
        <color rgb="FF99D232"/>
      </left>
      <right/>
      <top style="thin">
        <color rgb="FF99D232"/>
      </top>
      <bottom style="thin">
        <color rgb="FF99D23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9D232"/>
      </left>
      <right style="thin">
        <color rgb="FF99D232"/>
      </right>
      <top style="thin">
        <color rgb="FF99D232"/>
      </top>
      <bottom/>
      <diagonal/>
    </border>
    <border>
      <left/>
      <right/>
      <top style="thin">
        <color rgb="FF99D232"/>
      </top>
      <bottom style="thin">
        <color rgb="FF99D232"/>
      </bottom>
      <diagonal/>
    </border>
    <border>
      <left style="thin">
        <color rgb="FF99D232"/>
      </left>
      <right style="thin">
        <color rgb="FF99D232"/>
      </right>
      <top/>
      <bottom style="thin">
        <color rgb="FF99D232"/>
      </bottom>
      <diagonal/>
    </border>
    <border>
      <left style="dotted">
        <color auto="1"/>
      </left>
      <right style="dotted">
        <color auto="1"/>
      </right>
      <top/>
      <bottom/>
      <diagonal/>
    </border>
    <border>
      <left style="dotted">
        <color auto="1"/>
      </left>
      <right style="dotted">
        <color auto="1"/>
      </right>
      <top/>
      <bottom style="thin">
        <color indexed="64"/>
      </bottom>
      <diagonal/>
    </border>
    <border>
      <left/>
      <right/>
      <top/>
      <bottom style="thin">
        <color rgb="FF99D232"/>
      </bottom>
      <diagonal/>
    </border>
    <border>
      <left style="dotted">
        <color auto="1"/>
      </left>
      <right style="dotted">
        <color auto="1"/>
      </right>
      <top style="thin">
        <color indexed="64"/>
      </top>
      <bottom/>
      <diagonal/>
    </border>
    <border>
      <left/>
      <right style="dotted">
        <color auto="1"/>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206">
    <xf numFmtId="0" fontId="0" fillId="0" borderId="0" xfId="0"/>
    <xf numFmtId="0" fontId="3" fillId="0" borderId="0" xfId="0" applyFont="1"/>
    <xf numFmtId="0" fontId="0" fillId="0" borderId="0" xfId="0" applyAlignment="1">
      <alignment horizontal="right"/>
    </xf>
    <xf numFmtId="14" fontId="0" fillId="0" borderId="0" xfId="0" applyNumberFormat="1"/>
    <xf numFmtId="0" fontId="4" fillId="0" borderId="0" xfId="3"/>
    <xf numFmtId="0" fontId="8" fillId="0" borderId="0" xfId="0" applyFont="1"/>
    <xf numFmtId="0" fontId="9" fillId="0" borderId="0" xfId="0" applyFont="1"/>
    <xf numFmtId="0" fontId="9" fillId="0" borderId="0" xfId="0" applyFont="1" applyAlignment="1">
      <alignment horizontal="center" vertical="center"/>
    </xf>
    <xf numFmtId="0" fontId="9" fillId="0" borderId="6" xfId="0" applyFont="1" applyBorder="1" applyAlignment="1">
      <alignment horizontal="left" vertical="center"/>
    </xf>
    <xf numFmtId="0" fontId="5" fillId="0" borderId="8" xfId="0" applyFont="1" applyBorder="1" applyAlignment="1">
      <alignment vertical="center"/>
    </xf>
    <xf numFmtId="0" fontId="9" fillId="0" borderId="10" xfId="0" applyFont="1" applyBorder="1" applyAlignment="1">
      <alignment horizontal="left" vertical="center"/>
    </xf>
    <xf numFmtId="0" fontId="5" fillId="0" borderId="11" xfId="0" applyFont="1" applyBorder="1" applyAlignment="1">
      <alignment vertical="center"/>
    </xf>
    <xf numFmtId="0" fontId="11" fillId="0" borderId="0" xfId="0" applyFont="1" applyAlignment="1">
      <alignment horizontal="right"/>
    </xf>
    <xf numFmtId="0" fontId="2" fillId="0" borderId="0" xfId="0" applyFont="1" applyAlignment="1">
      <alignment horizontal="left"/>
    </xf>
    <xf numFmtId="0" fontId="0" fillId="0" borderId="13" xfId="0" applyBorder="1" applyAlignment="1">
      <alignment horizontal="right"/>
    </xf>
    <xf numFmtId="0" fontId="0" fillId="0" borderId="14" xfId="0" applyBorder="1" applyAlignment="1">
      <alignment horizontal="right"/>
    </xf>
    <xf numFmtId="0" fontId="5" fillId="0" borderId="11" xfId="0" applyFont="1" applyBorder="1" applyAlignment="1">
      <alignment horizontal="right" vertical="center"/>
    </xf>
    <xf numFmtId="44" fontId="5" fillId="0" borderId="11" xfId="1" applyFont="1" applyBorder="1"/>
    <xf numFmtId="0" fontId="9" fillId="0" borderId="10" xfId="0" applyFont="1" applyBorder="1" applyAlignment="1">
      <alignment horizontal="center" vertical="center"/>
    </xf>
    <xf numFmtId="0" fontId="9" fillId="0" borderId="10" xfId="0" applyFont="1" applyBorder="1"/>
    <xf numFmtId="0" fontId="9" fillId="0" borderId="0" xfId="0" applyFont="1" applyAlignment="1">
      <alignment horizontal="right"/>
    </xf>
    <xf numFmtId="0" fontId="5" fillId="0" borderId="0" xfId="0" applyFont="1" applyAlignment="1">
      <alignment horizontal="right"/>
    </xf>
    <xf numFmtId="44" fontId="12" fillId="0" borderId="11" xfId="1" applyFont="1" applyBorder="1"/>
    <xf numFmtId="44" fontId="0" fillId="0" borderId="13" xfId="1" applyFont="1" applyBorder="1" applyAlignment="1">
      <alignment horizontal="right"/>
    </xf>
    <xf numFmtId="44" fontId="0" fillId="0" borderId="14" xfId="1" applyFont="1" applyBorder="1" applyAlignment="1">
      <alignment horizontal="right"/>
    </xf>
    <xf numFmtId="0" fontId="9" fillId="0" borderId="18" xfId="0" applyFont="1" applyBorder="1"/>
    <xf numFmtId="1" fontId="6" fillId="0" borderId="0" xfId="0" applyNumberFormat="1" applyFont="1" applyAlignment="1">
      <alignment horizontal="right"/>
    </xf>
    <xf numFmtId="44" fontId="6" fillId="0" borderId="18" xfId="0" applyNumberFormat="1" applyFont="1" applyBorder="1"/>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0" fillId="0" borderId="8" xfId="0" applyBorder="1"/>
    <xf numFmtId="14" fontId="0" fillId="0" borderId="13" xfId="0" applyNumberFormat="1" applyBorder="1" applyAlignment="1">
      <alignment horizontal="right"/>
    </xf>
    <xf numFmtId="14" fontId="0" fillId="0" borderId="14" xfId="0" applyNumberFormat="1" applyBorder="1" applyAlignment="1">
      <alignment horizontal="right"/>
    </xf>
    <xf numFmtId="0" fontId="9" fillId="0" borderId="12" xfId="0" applyFont="1" applyBorder="1" applyAlignment="1">
      <alignment horizontal="center" vertical="center"/>
    </xf>
    <xf numFmtId="0" fontId="5" fillId="0" borderId="0" xfId="0" applyFont="1" applyAlignment="1">
      <alignment horizontal="center" vertical="center"/>
    </xf>
    <xf numFmtId="44" fontId="5" fillId="0" borderId="0" xfId="1" applyFont="1" applyBorder="1" applyAlignment="1">
      <alignment horizontal="center" vertical="center"/>
    </xf>
    <xf numFmtId="0" fontId="0" fillId="0" borderId="11" xfId="0" applyBorder="1"/>
    <xf numFmtId="44" fontId="5" fillId="0" borderId="0" xfId="1" applyFont="1" applyBorder="1" applyAlignment="1"/>
    <xf numFmtId="0" fontId="9" fillId="0" borderId="0" xfId="0" applyFont="1" applyAlignment="1">
      <alignment horizontal="left"/>
    </xf>
    <xf numFmtId="0" fontId="9" fillId="0" borderId="6" xfId="0" applyFont="1" applyBorder="1"/>
    <xf numFmtId="3" fontId="0" fillId="0" borderId="13" xfId="0" applyNumberFormat="1" applyBorder="1" applyAlignment="1">
      <alignment horizontal="right"/>
    </xf>
    <xf numFmtId="164" fontId="5" fillId="0" borderId="0" xfId="2" applyNumberFormat="1" applyFont="1" applyBorder="1" applyAlignment="1">
      <alignment horizontal="right"/>
    </xf>
    <xf numFmtId="0" fontId="13" fillId="0" borderId="10" xfId="0" applyFont="1" applyBorder="1"/>
    <xf numFmtId="9" fontId="14" fillId="0" borderId="11" xfId="2" applyFont="1" applyBorder="1"/>
    <xf numFmtId="44" fontId="15" fillId="0" borderId="13" xfId="1" applyFont="1" applyBorder="1" applyAlignment="1">
      <alignment horizontal="right"/>
    </xf>
    <xf numFmtId="44" fontId="15" fillId="0" borderId="14" xfId="1" applyFont="1" applyBorder="1" applyAlignment="1">
      <alignment horizontal="right"/>
    </xf>
    <xf numFmtId="0" fontId="9" fillId="0" borderId="10" xfId="0" applyFont="1" applyBorder="1" applyAlignment="1">
      <alignment horizontal="left" indent="1"/>
    </xf>
    <xf numFmtId="10" fontId="5" fillId="0" borderId="11" xfId="2" applyNumberFormat="1" applyFont="1" applyBorder="1"/>
    <xf numFmtId="0" fontId="0" fillId="0" borderId="12" xfId="0" applyBorder="1"/>
    <xf numFmtId="9" fontId="5" fillId="0" borderId="11" xfId="2" applyFont="1" applyBorder="1"/>
    <xf numFmtId="0" fontId="0" fillId="0" borderId="19" xfId="0" applyBorder="1" applyAlignment="1">
      <alignment horizontal="right"/>
    </xf>
    <xf numFmtId="0" fontId="9" fillId="0" borderId="1" xfId="0" applyFont="1" applyBorder="1" applyAlignment="1">
      <alignment horizontal="right"/>
    </xf>
    <xf numFmtId="44" fontId="5" fillId="0" borderId="4" xfId="1" applyFont="1" applyBorder="1"/>
    <xf numFmtId="0" fontId="9" fillId="0" borderId="18" xfId="0" applyFont="1" applyBorder="1" applyAlignment="1">
      <alignment horizontal="left" indent="1"/>
    </xf>
    <xf numFmtId="164" fontId="5" fillId="0" borderId="5" xfId="2" applyNumberFormat="1" applyFont="1" applyBorder="1"/>
    <xf numFmtId="0" fontId="13" fillId="0" borderId="12" xfId="0" applyFont="1" applyBorder="1" applyAlignment="1">
      <alignment horizontal="right"/>
    </xf>
    <xf numFmtId="0" fontId="0" fillId="0" borderId="20" xfId="0" applyBorder="1"/>
    <xf numFmtId="0" fontId="9" fillId="0" borderId="12" xfId="0" applyFont="1" applyBorder="1" applyAlignment="1">
      <alignment horizontal="right"/>
    </xf>
    <xf numFmtId="3" fontId="13" fillId="0" borderId="0" xfId="0" applyNumberFormat="1" applyFont="1" applyAlignment="1">
      <alignment horizontal="center"/>
    </xf>
    <xf numFmtId="0" fontId="13" fillId="0" borderId="0" xfId="0" applyFont="1" applyAlignment="1">
      <alignment horizontal="center"/>
    </xf>
    <xf numFmtId="0" fontId="9" fillId="0" borderId="11" xfId="0" applyFont="1" applyBorder="1"/>
    <xf numFmtId="44" fontId="0" fillId="0" borderId="21" xfId="1" applyFont="1" applyBorder="1"/>
    <xf numFmtId="0" fontId="9" fillId="0" borderId="6" xfId="0" applyFont="1" applyBorder="1" applyAlignment="1">
      <alignment horizontal="left"/>
    </xf>
    <xf numFmtId="10" fontId="5" fillId="0" borderId="10" xfId="2" applyNumberFormat="1" applyFont="1" applyBorder="1" applyAlignment="1">
      <alignment horizontal="right"/>
    </xf>
    <xf numFmtId="3" fontId="9" fillId="0" borderId="0" xfId="0" applyNumberFormat="1" applyFont="1" applyAlignment="1">
      <alignment horizontal="center"/>
    </xf>
    <xf numFmtId="0" fontId="10" fillId="0" borderId="0" xfId="0" applyFont="1"/>
    <xf numFmtId="44" fontId="0" fillId="0" borderId="21" xfId="0" applyNumberFormat="1" applyBorder="1"/>
    <xf numFmtId="44" fontId="6" fillId="0" borderId="0" xfId="0" applyNumberFormat="1" applyFont="1"/>
    <xf numFmtId="0" fontId="9" fillId="0" borderId="10" xfId="0" applyFont="1" applyBorder="1" applyAlignment="1">
      <alignment horizontal="left"/>
    </xf>
    <xf numFmtId="8" fontId="6" fillId="0" borderId="10" xfId="0" applyNumberFormat="1" applyFont="1" applyBorder="1"/>
    <xf numFmtId="10" fontId="9" fillId="0" borderId="0" xfId="0" applyNumberFormat="1" applyFont="1" applyAlignment="1">
      <alignment horizontal="center"/>
    </xf>
    <xf numFmtId="165" fontId="5" fillId="0" borderId="0" xfId="0" applyNumberFormat="1" applyFont="1" applyAlignment="1">
      <alignment horizontal="right"/>
    </xf>
    <xf numFmtId="8" fontId="9" fillId="0" borderId="0" xfId="0" applyNumberFormat="1" applyFont="1" applyAlignment="1">
      <alignment horizontal="right"/>
    </xf>
    <xf numFmtId="8" fontId="9" fillId="0" borderId="10" xfId="0" applyNumberFormat="1" applyFont="1" applyBorder="1" applyAlignment="1">
      <alignment horizontal="left"/>
    </xf>
    <xf numFmtId="164" fontId="5" fillId="0" borderId="1" xfId="2" applyNumberFormat="1" applyFont="1" applyBorder="1" applyAlignment="1">
      <alignment horizontal="right"/>
    </xf>
    <xf numFmtId="0" fontId="9" fillId="0" borderId="18" xfId="0" applyFont="1" applyBorder="1" applyAlignment="1">
      <alignment horizontal="left"/>
    </xf>
    <xf numFmtId="8" fontId="6" fillId="0" borderId="18" xfId="0" applyNumberFormat="1" applyFont="1" applyBorder="1"/>
    <xf numFmtId="0" fontId="9" fillId="0" borderId="4" xfId="0" applyFont="1" applyBorder="1" applyAlignment="1">
      <alignment horizontal="right"/>
    </xf>
    <xf numFmtId="0" fontId="9" fillId="0" borderId="1" xfId="0" applyFont="1" applyBorder="1" applyAlignment="1">
      <alignment horizontal="center"/>
    </xf>
    <xf numFmtId="0" fontId="9" fillId="0" borderId="1" xfId="0" applyFont="1" applyBorder="1"/>
    <xf numFmtId="0" fontId="9" fillId="0" borderId="5" xfId="0" applyFont="1" applyBorder="1"/>
    <xf numFmtId="43" fontId="9" fillId="0" borderId="0" xfId="0" applyNumberFormat="1" applyFont="1"/>
    <xf numFmtId="0" fontId="10" fillId="0" borderId="0" xfId="0" applyFont="1" applyAlignment="1">
      <alignment horizontal="center"/>
    </xf>
    <xf numFmtId="0" fontId="10" fillId="3" borderId="0" xfId="0" applyFont="1" applyFill="1"/>
    <xf numFmtId="0" fontId="10" fillId="3" borderId="0" xfId="0" applyFont="1" applyFill="1" applyAlignment="1">
      <alignment horizontal="right"/>
    </xf>
    <xf numFmtId="0" fontId="10" fillId="3" borderId="0" xfId="0" quotePrefix="1" applyFont="1" applyFill="1" applyAlignment="1">
      <alignment horizontal="center"/>
    </xf>
    <xf numFmtId="0" fontId="10" fillId="0" borderId="11" xfId="0" applyFont="1" applyBorder="1"/>
    <xf numFmtId="0" fontId="9" fillId="0" borderId="22" xfId="0" applyFont="1" applyBorder="1" applyAlignment="1">
      <alignment horizontal="right"/>
    </xf>
    <xf numFmtId="0" fontId="9" fillId="0" borderId="11" xfId="0" applyFont="1" applyBorder="1" applyAlignment="1">
      <alignment horizontal="right"/>
    </xf>
    <xf numFmtId="0" fontId="9" fillId="0" borderId="11" xfId="0" applyFont="1" applyBorder="1" applyAlignment="1">
      <alignment horizontal="left" indent="1"/>
    </xf>
    <xf numFmtId="166" fontId="16" fillId="0" borderId="12" xfId="0" applyNumberFormat="1" applyFont="1" applyBorder="1" applyAlignment="1">
      <alignment horizontal="right"/>
    </xf>
    <xf numFmtId="164" fontId="6" fillId="0" borderId="0" xfId="2" applyNumberFormat="1" applyFont="1" applyBorder="1"/>
    <xf numFmtId="41" fontId="6" fillId="0" borderId="22" xfId="0" applyNumberFormat="1" applyFont="1" applyBorder="1"/>
    <xf numFmtId="41" fontId="6" fillId="0" borderId="11" xfId="0" applyNumberFormat="1" applyFont="1" applyBorder="1"/>
    <xf numFmtId="41" fontId="16" fillId="0" borderId="12" xfId="0" applyNumberFormat="1" applyFont="1" applyBorder="1" applyAlignment="1">
      <alignment horizontal="right"/>
    </xf>
    <xf numFmtId="41" fontId="5" fillId="0" borderId="22" xfId="0" applyNumberFormat="1" applyFont="1" applyBorder="1" applyAlignment="1">
      <alignment horizontal="right"/>
    </xf>
    <xf numFmtId="41" fontId="5" fillId="0" borderId="11" xfId="0" applyNumberFormat="1" applyFont="1" applyBorder="1" applyAlignment="1">
      <alignment horizontal="right"/>
    </xf>
    <xf numFmtId="44" fontId="0" fillId="0" borderId="13" xfId="0" applyNumberFormat="1" applyBorder="1" applyAlignment="1">
      <alignment horizontal="right"/>
    </xf>
    <xf numFmtId="41" fontId="17" fillId="0" borderId="12" xfId="0" applyNumberFormat="1" applyFont="1" applyBorder="1" applyAlignment="1">
      <alignment horizontal="right"/>
    </xf>
    <xf numFmtId="41" fontId="6" fillId="0" borderId="23" xfId="0" applyNumberFormat="1" applyFont="1" applyBorder="1"/>
    <xf numFmtId="41" fontId="6" fillId="0" borderId="5" xfId="0" applyNumberFormat="1" applyFont="1" applyBorder="1"/>
    <xf numFmtId="41" fontId="6" fillId="0" borderId="22" xfId="0" applyNumberFormat="1" applyFont="1" applyBorder="1" applyAlignment="1">
      <alignment horizontal="right"/>
    </xf>
    <xf numFmtId="41" fontId="6" fillId="0" borderId="11" xfId="0" applyNumberFormat="1" applyFont="1" applyBorder="1" applyAlignment="1">
      <alignment horizontal="right"/>
    </xf>
    <xf numFmtId="0" fontId="0" fillId="0" borderId="13" xfId="0" applyBorder="1"/>
    <xf numFmtId="41" fontId="18" fillId="0" borderId="22" xfId="0" applyNumberFormat="1" applyFont="1" applyBorder="1" applyAlignment="1">
      <alignment horizontal="right"/>
    </xf>
    <xf numFmtId="41" fontId="18" fillId="0" borderId="11" xfId="0" applyNumberFormat="1" applyFont="1" applyBorder="1" applyAlignment="1">
      <alignment horizontal="right"/>
    </xf>
    <xf numFmtId="1" fontId="0" fillId="0" borderId="13" xfId="0" applyNumberFormat="1" applyBorder="1" applyAlignment="1">
      <alignment horizontal="right"/>
    </xf>
    <xf numFmtId="0" fontId="0" fillId="0" borderId="14" xfId="0" applyBorder="1"/>
    <xf numFmtId="0" fontId="0" fillId="0" borderId="24" xfId="0" applyBorder="1"/>
    <xf numFmtId="0" fontId="0" fillId="0" borderId="24" xfId="0" applyBorder="1" applyAlignment="1">
      <alignment horizontal="right"/>
    </xf>
    <xf numFmtId="41" fontId="6" fillId="0" borderId="25" xfId="0" applyNumberFormat="1" applyFont="1" applyBorder="1"/>
    <xf numFmtId="41" fontId="6" fillId="0" borderId="8" xfId="0" applyNumberFormat="1" applyFont="1" applyBorder="1"/>
    <xf numFmtId="44" fontId="0" fillId="0" borderId="13" xfId="1" applyFont="1" applyBorder="1"/>
    <xf numFmtId="0" fontId="9" fillId="0" borderId="0" xfId="0" applyFont="1" applyAlignment="1">
      <alignment horizontal="left" indent="1"/>
    </xf>
    <xf numFmtId="9" fontId="6" fillId="0" borderId="0" xfId="2" applyFont="1" applyBorder="1"/>
    <xf numFmtId="0" fontId="0" fillId="0" borderId="0" xfId="0" applyAlignment="1">
      <alignment vertical="top"/>
    </xf>
    <xf numFmtId="41" fontId="16" fillId="0" borderId="12" xfId="0" applyNumberFormat="1" applyFont="1" applyBorder="1" applyAlignment="1">
      <alignment horizontal="right" indent="1"/>
    </xf>
    <xf numFmtId="41" fontId="6" fillId="0" borderId="22" xfId="0" applyNumberFormat="1" applyFont="1" applyBorder="1" applyAlignment="1">
      <alignment horizontal="right" indent="1"/>
    </xf>
    <xf numFmtId="41" fontId="6" fillId="0" borderId="11" xfId="0" applyNumberFormat="1" applyFont="1" applyBorder="1" applyAlignment="1">
      <alignment horizontal="right" indent="1"/>
    </xf>
    <xf numFmtId="41" fontId="19" fillId="0" borderId="12" xfId="0" applyNumberFormat="1" applyFont="1" applyBorder="1" applyAlignment="1">
      <alignment horizontal="right" indent="1"/>
    </xf>
    <xf numFmtId="41" fontId="20" fillId="0" borderId="12" xfId="0" applyNumberFormat="1" applyFont="1" applyBorder="1" applyAlignment="1">
      <alignment horizontal="right"/>
    </xf>
    <xf numFmtId="41" fontId="21" fillId="0" borderId="22" xfId="0" applyNumberFormat="1" applyFont="1" applyBorder="1" applyAlignment="1">
      <alignment horizontal="right"/>
    </xf>
    <xf numFmtId="41" fontId="21" fillId="0" borderId="11" xfId="0" applyNumberFormat="1" applyFont="1" applyBorder="1" applyAlignment="1">
      <alignment horizontal="right"/>
    </xf>
    <xf numFmtId="41" fontId="20" fillId="3" borderId="12" xfId="0" applyNumberFormat="1" applyFont="1" applyFill="1" applyBorder="1" applyAlignment="1">
      <alignment horizontal="right"/>
    </xf>
    <xf numFmtId="0" fontId="10" fillId="3" borderId="0" xfId="0" applyFont="1" applyFill="1" applyAlignment="1">
      <alignment horizontal="center"/>
    </xf>
    <xf numFmtId="0" fontId="10" fillId="3" borderId="22" xfId="0" applyFont="1" applyFill="1" applyBorder="1" applyAlignment="1">
      <alignment horizontal="center"/>
    </xf>
    <xf numFmtId="0" fontId="10" fillId="3" borderId="22" xfId="0" applyFont="1" applyFill="1" applyBorder="1"/>
    <xf numFmtId="0" fontId="22" fillId="0" borderId="11" xfId="0" applyFont="1" applyBorder="1"/>
    <xf numFmtId="41" fontId="20" fillId="0" borderId="0" xfId="0" applyNumberFormat="1" applyFont="1" applyAlignment="1">
      <alignment horizontal="right"/>
    </xf>
    <xf numFmtId="41" fontId="23" fillId="0" borderId="0" xfId="0" applyNumberFormat="1" applyFont="1" applyAlignment="1">
      <alignment horizontal="right"/>
    </xf>
    <xf numFmtId="41" fontId="23" fillId="0" borderId="22" xfId="0" applyNumberFormat="1" applyFont="1" applyBorder="1" applyAlignment="1">
      <alignment horizontal="right"/>
    </xf>
    <xf numFmtId="41" fontId="23" fillId="0" borderId="11" xfId="0" applyNumberFormat="1" applyFont="1" applyBorder="1" applyAlignment="1">
      <alignment horizontal="right"/>
    </xf>
    <xf numFmtId="164" fontId="6" fillId="0" borderId="0" xfId="2" applyNumberFormat="1" applyFont="1" applyBorder="1" applyAlignment="1">
      <alignment horizontal="right" indent="1"/>
    </xf>
    <xf numFmtId="0" fontId="24" fillId="0" borderId="0" xfId="0" applyFont="1"/>
    <xf numFmtId="41" fontId="19" fillId="0" borderId="12" xfId="0" applyNumberFormat="1" applyFont="1" applyBorder="1" applyAlignment="1">
      <alignment horizontal="right"/>
    </xf>
    <xf numFmtId="164" fontId="6" fillId="0" borderId="26" xfId="2" applyNumberFormat="1" applyFont="1" applyBorder="1" applyAlignment="1">
      <alignment horizontal="right" indent="1"/>
    </xf>
    <xf numFmtId="10" fontId="25" fillId="0" borderId="22" xfId="2" applyNumberFormat="1" applyFont="1" applyFill="1" applyBorder="1" applyAlignment="1">
      <alignment horizontal="right"/>
    </xf>
    <xf numFmtId="10" fontId="25" fillId="0" borderId="11" xfId="2" applyNumberFormat="1" applyFont="1" applyFill="1" applyBorder="1" applyAlignment="1">
      <alignment horizontal="right"/>
    </xf>
    <xf numFmtId="44" fontId="9" fillId="0" borderId="0" xfId="1" applyFont="1" applyAlignment="1">
      <alignment horizontal="left" vertical="top"/>
    </xf>
    <xf numFmtId="8" fontId="21" fillId="0" borderId="22" xfId="0" applyNumberFormat="1" applyFont="1" applyBorder="1" applyAlignment="1">
      <alignment horizontal="right"/>
    </xf>
    <xf numFmtId="8" fontId="21" fillId="0" borderId="11" xfId="0" applyNumberFormat="1" applyFont="1" applyBorder="1" applyAlignment="1">
      <alignment horizontal="right"/>
    </xf>
    <xf numFmtId="167" fontId="25" fillId="0" borderId="22" xfId="0" applyNumberFormat="1" applyFont="1" applyBorder="1" applyAlignment="1">
      <alignment horizontal="right"/>
    </xf>
    <xf numFmtId="167" fontId="25" fillId="0" borderId="11" xfId="0" applyNumberFormat="1" applyFont="1" applyBorder="1" applyAlignment="1">
      <alignment horizontal="right"/>
    </xf>
    <xf numFmtId="0" fontId="13" fillId="0" borderId="0" xfId="0" applyFont="1" applyAlignment="1">
      <alignment horizontal="center" vertical="center"/>
    </xf>
    <xf numFmtId="10" fontId="21" fillId="0" borderId="22" xfId="2" applyNumberFormat="1" applyFont="1" applyFill="1" applyBorder="1" applyAlignment="1">
      <alignment horizontal="right"/>
    </xf>
    <xf numFmtId="10" fontId="21" fillId="4" borderId="22" xfId="2" applyNumberFormat="1" applyFont="1" applyFill="1" applyBorder="1" applyAlignment="1">
      <alignment horizontal="right"/>
    </xf>
    <xf numFmtId="10" fontId="21" fillId="4" borderId="11" xfId="2" applyNumberFormat="1" applyFont="1" applyFill="1" applyBorder="1" applyAlignment="1">
      <alignment horizontal="right"/>
    </xf>
    <xf numFmtId="0" fontId="0" fillId="0" borderId="22" xfId="0" applyBorder="1" applyAlignment="1">
      <alignment horizontal="right"/>
    </xf>
    <xf numFmtId="0" fontId="0" fillId="0" borderId="11" xfId="0" applyBorder="1" applyAlignment="1">
      <alignment horizontal="right"/>
    </xf>
    <xf numFmtId="0" fontId="9" fillId="0" borderId="0" xfId="0" applyFont="1" applyAlignment="1">
      <alignment horizontal="center"/>
    </xf>
    <xf numFmtId="0" fontId="5" fillId="0" borderId="0" xfId="0" applyFont="1"/>
    <xf numFmtId="44" fontId="5" fillId="0" borderId="0" xfId="1" applyFont="1" applyBorder="1"/>
    <xf numFmtId="0" fontId="0" fillId="0" borderId="22" xfId="0" applyBorder="1"/>
    <xf numFmtId="0" fontId="9" fillId="0" borderId="11" xfId="0" applyFont="1" applyBorder="1" applyAlignment="1">
      <alignment vertical="top" wrapText="1"/>
    </xf>
    <xf numFmtId="0" fontId="9" fillId="0" borderId="0" xfId="0" applyFont="1" applyAlignment="1">
      <alignment horizontal="center"/>
    </xf>
    <xf numFmtId="0" fontId="9" fillId="0" borderId="0" xfId="0" applyFont="1" applyAlignment="1">
      <alignment horizontal="left"/>
    </xf>
    <xf numFmtId="0" fontId="10" fillId="3" borderId="0" xfId="0" applyFont="1" applyFill="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43" fontId="9" fillId="0" borderId="0" xfId="0" applyNumberFormat="1" applyFont="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3" fillId="0" borderId="7" xfId="0" applyFont="1" applyBorder="1" applyAlignment="1">
      <alignment horizontal="left"/>
    </xf>
    <xf numFmtId="0" fontId="13" fillId="0" borderId="8" xfId="0" applyFont="1" applyBorder="1" applyAlignment="1">
      <alignment horizontal="left"/>
    </xf>
    <xf numFmtId="0" fontId="9" fillId="0" borderId="1" xfId="0" applyFont="1" applyBorder="1" applyAlignment="1">
      <alignment horizontal="center"/>
    </xf>
    <xf numFmtId="0" fontId="9" fillId="0" borderId="1" xfId="0" applyFont="1" applyBorder="1" applyAlignment="1">
      <alignment horizontal="center" vertical="center"/>
    </xf>
    <xf numFmtId="0" fontId="5" fillId="0" borderId="7" xfId="0" applyFont="1" applyBorder="1" applyAlignment="1">
      <alignment horizontal="right" vertical="center"/>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right" vertical="center"/>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44" fontId="5" fillId="0" borderId="0" xfId="1" applyFont="1" applyAlignment="1">
      <alignment horizontal="right" vertical="center"/>
    </xf>
    <xf numFmtId="3" fontId="5" fillId="0" borderId="12"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11" xfId="0" applyNumberFormat="1" applyFont="1" applyBorder="1" applyAlignment="1">
      <alignment horizontal="right" vertical="center"/>
    </xf>
    <xf numFmtId="41" fontId="6" fillId="0" borderId="0" xfId="0" applyNumberFormat="1" applyFont="1" applyAlignment="1">
      <alignment horizontal="center"/>
    </xf>
    <xf numFmtId="0" fontId="7" fillId="2" borderId="2" xfId="0" applyFont="1" applyFill="1" applyBorder="1" applyAlignment="1">
      <alignment horizontal="center"/>
    </xf>
    <xf numFmtId="0" fontId="7" fillId="2" borderId="0" xfId="0" applyFont="1" applyFill="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1602651</xdr:colOff>
      <xdr:row>0</xdr:row>
      <xdr:rowOff>0</xdr:rowOff>
    </xdr:from>
    <xdr:to>
      <xdr:col>17</xdr:col>
      <xdr:colOff>2416630</xdr:colOff>
      <xdr:row>5</xdr:row>
      <xdr:rowOff>127243</xdr:rowOff>
    </xdr:to>
    <xdr:pic>
      <xdr:nvPicPr>
        <xdr:cNvPr id="2" name="Picture 1">
          <a:extLst>
            <a:ext uri="{FF2B5EF4-FFF2-40B4-BE49-F238E27FC236}">
              <a16:creationId xmlns:a16="http://schemas.microsoft.com/office/drawing/2014/main" id="{88CCDC86-A993-49DE-9B40-98C9FC3446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64431" y="0"/>
          <a:ext cx="3381919" cy="1041643"/>
        </a:xfrm>
        <a:prstGeom prst="rect">
          <a:avLst/>
        </a:prstGeom>
      </xdr:spPr>
    </xdr:pic>
    <xdr:clientData/>
  </xdr:twoCellAnchor>
  <xdr:twoCellAnchor editAs="oneCell">
    <xdr:from>
      <xdr:col>5</xdr:col>
      <xdr:colOff>554626</xdr:colOff>
      <xdr:row>0</xdr:row>
      <xdr:rowOff>0</xdr:rowOff>
    </xdr:from>
    <xdr:to>
      <xdr:col>7</xdr:col>
      <xdr:colOff>1008221</xdr:colOff>
      <xdr:row>5</xdr:row>
      <xdr:rowOff>144635</xdr:rowOff>
    </xdr:to>
    <xdr:pic>
      <xdr:nvPicPr>
        <xdr:cNvPr id="3" name="Picture 2">
          <a:extLst>
            <a:ext uri="{FF2B5EF4-FFF2-40B4-BE49-F238E27FC236}">
              <a16:creationId xmlns:a16="http://schemas.microsoft.com/office/drawing/2014/main" id="{3907A2F6-A7FE-47C1-9C3F-3D165FB36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446" y="0"/>
          <a:ext cx="3501595" cy="10590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DDE6-E699-4C21-A7AD-52EEAC0125D7}">
  <dimension ref="B1:AI82"/>
  <sheetViews>
    <sheetView showGridLines="0" tabSelected="1" zoomScale="70" zoomScaleNormal="70" zoomScaleSheetLayoutView="70" workbookViewId="0">
      <selection activeCell="G29" sqref="G29"/>
    </sheetView>
  </sheetViews>
  <sheetFormatPr defaultColWidth="8.77734375" defaultRowHeight="14.4"/>
  <cols>
    <col min="1" max="1" width="3.44140625" customWidth="1"/>
    <col min="2" max="2" width="31.109375" bestFit="1" customWidth="1"/>
    <col min="3" max="3" width="2.5546875" style="2" hidden="1" customWidth="1"/>
    <col min="4" max="5" width="22.21875" style="2" customWidth="1"/>
    <col min="6" max="7" width="22.21875" customWidth="1"/>
    <col min="8" max="8" width="22" bestFit="1" customWidth="1"/>
    <col min="9" max="9" width="14.33203125" customWidth="1"/>
    <col min="10" max="10" width="12.44140625" bestFit="1" customWidth="1"/>
    <col min="11" max="11" width="15.109375" bestFit="1" customWidth="1"/>
    <col min="12" max="12" width="18.33203125" bestFit="1" customWidth="1"/>
    <col min="13" max="13" width="18.33203125" customWidth="1"/>
    <col min="14" max="14" width="19.88671875" customWidth="1"/>
    <col min="15" max="15" width="37.44140625" customWidth="1"/>
    <col min="16" max="16" width="37.44140625" style="2" customWidth="1"/>
    <col min="17" max="19" width="37.44140625" customWidth="1"/>
    <col min="20" max="20" width="23.44140625" customWidth="1"/>
    <col min="21" max="21" width="13.109375" customWidth="1"/>
    <col min="22" max="22" width="12.44140625" bestFit="1" customWidth="1"/>
    <col min="23" max="23" width="13.88671875" bestFit="1" customWidth="1"/>
    <col min="24" max="24" width="18.33203125" bestFit="1" customWidth="1"/>
    <col min="25" max="25" width="14.44140625" bestFit="1" customWidth="1"/>
    <col min="30" max="30" width="13.5546875" bestFit="1" customWidth="1"/>
  </cols>
  <sheetData>
    <row r="1" spans="2:35">
      <c r="B1" s="161"/>
      <c r="C1" s="161"/>
      <c r="D1" s="161"/>
      <c r="E1" s="161"/>
      <c r="F1" s="161"/>
      <c r="G1" s="161"/>
      <c r="H1" s="161"/>
      <c r="I1" s="161"/>
      <c r="J1" s="161"/>
      <c r="K1" s="161"/>
      <c r="L1" s="161"/>
      <c r="M1" s="161"/>
      <c r="O1" s="204"/>
      <c r="P1" s="204"/>
      <c r="Q1" s="204"/>
      <c r="R1" s="204"/>
      <c r="S1" s="204"/>
      <c r="T1" s="204"/>
      <c r="U1" s="204"/>
      <c r="V1" s="204"/>
      <c r="W1" s="204"/>
      <c r="X1" s="204"/>
    </row>
    <row r="2" spans="2:35">
      <c r="B2" s="1" t="s">
        <v>0</v>
      </c>
      <c r="D2" s="3"/>
      <c r="E2"/>
      <c r="P2"/>
    </row>
    <row r="3" spans="2:35">
      <c r="B3" s="1" t="s">
        <v>1</v>
      </c>
      <c r="D3"/>
      <c r="E3"/>
      <c r="O3" s="4"/>
      <c r="P3"/>
    </row>
    <row r="4" spans="2:35">
      <c r="B4" s="1" t="s">
        <v>2</v>
      </c>
      <c r="D4"/>
      <c r="E4"/>
      <c r="O4" s="4"/>
      <c r="P4"/>
    </row>
    <row r="5" spans="2:35">
      <c r="B5" s="1" t="s">
        <v>3</v>
      </c>
      <c r="D5"/>
      <c r="E5"/>
      <c r="O5" s="4"/>
      <c r="P5"/>
    </row>
    <row r="6" spans="2:35">
      <c r="D6"/>
      <c r="E6"/>
      <c r="K6" s="164" t="s">
        <v>4</v>
      </c>
      <c r="L6" s="164"/>
      <c r="M6" s="164"/>
      <c r="O6" s="4"/>
      <c r="P6"/>
      <c r="V6" s="164" t="s">
        <v>4</v>
      </c>
      <c r="W6" s="164"/>
      <c r="X6" s="164"/>
    </row>
    <row r="7" spans="2:35">
      <c r="D7"/>
      <c r="E7"/>
      <c r="F7" s="2" t="s">
        <v>5</v>
      </c>
      <c r="G7" t="s">
        <v>6</v>
      </c>
      <c r="K7" s="205" t="s">
        <v>7</v>
      </c>
      <c r="L7" s="205"/>
      <c r="M7" s="205"/>
      <c r="O7" s="4"/>
      <c r="P7"/>
      <c r="Q7" s="2" t="s">
        <v>5</v>
      </c>
      <c r="R7" t="s">
        <v>6</v>
      </c>
      <c r="V7" s="205" t="s">
        <v>7</v>
      </c>
      <c r="W7" s="205"/>
      <c r="X7" s="205"/>
    </row>
    <row r="8" spans="2:35">
      <c r="K8" s="198" t="s">
        <v>8</v>
      </c>
      <c r="L8" s="198"/>
      <c r="M8" s="198"/>
      <c r="V8" s="198" t="s">
        <v>8</v>
      </c>
      <c r="W8" s="198"/>
      <c r="X8" s="198"/>
    </row>
    <row r="9" spans="2:35" s="5" customFormat="1" ht="14.4" customHeight="1">
      <c r="B9" s="199" t="s">
        <v>9</v>
      </c>
      <c r="C9" s="200"/>
      <c r="D9" s="200"/>
      <c r="E9" s="200"/>
      <c r="F9" s="200"/>
      <c r="G9" s="200"/>
      <c r="H9" s="200"/>
      <c r="I9" s="200"/>
      <c r="J9" s="200"/>
      <c r="K9" s="200"/>
      <c r="L9" s="200"/>
      <c r="M9" s="200"/>
      <c r="O9" s="199" t="s">
        <v>10</v>
      </c>
      <c r="P9" s="200"/>
      <c r="Q9" s="200"/>
      <c r="R9" s="200"/>
      <c r="S9" s="200"/>
      <c r="T9" s="200"/>
      <c r="U9" s="200"/>
      <c r="V9" s="200"/>
      <c r="W9" s="200"/>
      <c r="X9" s="200"/>
    </row>
    <row r="10" spans="2:35" s="6" customFormat="1" ht="14.4" customHeight="1">
      <c r="B10" s="201" t="s">
        <v>11</v>
      </c>
      <c r="C10" s="201"/>
      <c r="D10" s="201"/>
      <c r="E10" s="201"/>
      <c r="F10" s="201"/>
      <c r="G10" s="201"/>
      <c r="H10" s="202" t="s">
        <v>12</v>
      </c>
      <c r="I10" s="173"/>
      <c r="J10" s="173"/>
      <c r="K10" s="173"/>
      <c r="L10" s="173"/>
      <c r="M10" s="203"/>
      <c r="O10" s="7"/>
      <c r="P10" s="7"/>
      <c r="Q10" s="7"/>
      <c r="R10" s="7"/>
      <c r="S10" s="7"/>
      <c r="T10" s="7"/>
      <c r="U10" s="7"/>
      <c r="V10" s="7"/>
      <c r="W10" s="7"/>
      <c r="X10" s="7"/>
    </row>
    <row r="11" spans="2:35" s="6" customFormat="1">
      <c r="B11" s="8" t="s">
        <v>13</v>
      </c>
      <c r="C11" s="174" t="s">
        <v>14</v>
      </c>
      <c r="D11" s="174"/>
      <c r="E11" s="174"/>
      <c r="F11" s="8" t="s">
        <v>15</v>
      </c>
      <c r="G11" s="9">
        <v>4.5999999999999996</v>
      </c>
      <c r="H11" s="175" t="s">
        <v>16</v>
      </c>
      <c r="I11" s="176"/>
      <c r="J11" s="176"/>
      <c r="K11" s="176"/>
      <c r="L11" s="176"/>
      <c r="M11" s="177"/>
      <c r="N11"/>
      <c r="O11" s="156" t="s">
        <v>17</v>
      </c>
      <c r="P11" s="156"/>
      <c r="Q11" s="156"/>
      <c r="R11" s="156"/>
      <c r="S11" s="156"/>
      <c r="T11" s="156"/>
      <c r="U11" s="156"/>
      <c r="V11" s="156"/>
      <c r="W11" s="156"/>
      <c r="X11" s="156"/>
      <c r="Y11"/>
      <c r="Z11"/>
      <c r="AA11"/>
      <c r="AB11"/>
      <c r="AC11"/>
      <c r="AD11"/>
      <c r="AE11"/>
      <c r="AF11"/>
      <c r="AG11"/>
    </row>
    <row r="12" spans="2:35" s="6" customFormat="1">
      <c r="B12" s="10" t="s">
        <v>18</v>
      </c>
      <c r="C12" s="184">
        <v>1942</v>
      </c>
      <c r="D12" s="184"/>
      <c r="E12" s="184"/>
      <c r="F12" s="10" t="s">
        <v>19</v>
      </c>
      <c r="G12" s="11">
        <v>3</v>
      </c>
      <c r="H12" s="178"/>
      <c r="I12" s="179"/>
      <c r="J12" s="179"/>
      <c r="K12" s="179"/>
      <c r="L12" s="179"/>
      <c r="M12" s="180"/>
      <c r="N12"/>
      <c r="O12"/>
      <c r="P12" s="12" t="s">
        <v>20</v>
      </c>
      <c r="Q12" s="12" t="s">
        <v>21</v>
      </c>
      <c r="R12" s="12" t="s">
        <v>22</v>
      </c>
      <c r="S12" s="12" t="s">
        <v>23</v>
      </c>
      <c r="T12" s="173" t="s">
        <v>12</v>
      </c>
      <c r="U12" s="173"/>
      <c r="V12" s="173"/>
      <c r="W12" s="173"/>
      <c r="X12" s="173"/>
      <c r="Y12"/>
      <c r="Z12"/>
      <c r="AA12"/>
      <c r="AB12"/>
      <c r="AC12"/>
      <c r="AD12"/>
      <c r="AE12"/>
      <c r="AF12"/>
      <c r="AG12"/>
    </row>
    <row r="13" spans="2:35" s="6" customFormat="1">
      <c r="B13" s="10" t="s">
        <v>24</v>
      </c>
      <c r="C13" s="184" t="s">
        <v>25</v>
      </c>
      <c r="D13" s="184"/>
      <c r="E13" s="184"/>
      <c r="F13" s="10" t="s">
        <v>26</v>
      </c>
      <c r="G13" s="11">
        <v>61</v>
      </c>
      <c r="H13" s="178"/>
      <c r="I13" s="179"/>
      <c r="J13" s="179"/>
      <c r="K13" s="179"/>
      <c r="L13" s="179"/>
      <c r="M13" s="180"/>
      <c r="N13"/>
      <c r="O13" s="13" t="s">
        <v>13</v>
      </c>
      <c r="P13" s="14" t="str">
        <f>C11</f>
        <v>123 Main St, Indianapolis, IN</v>
      </c>
      <c r="Q13" s="14" t="s">
        <v>27</v>
      </c>
      <c r="R13" s="14" t="s">
        <v>28</v>
      </c>
      <c r="S13" s="15" t="s">
        <v>29</v>
      </c>
      <c r="T13" s="185" t="s">
        <v>30</v>
      </c>
      <c r="U13" s="186"/>
      <c r="V13" s="186"/>
      <c r="W13" s="186"/>
      <c r="X13" s="187"/>
      <c r="Y13"/>
      <c r="Z13"/>
      <c r="AA13"/>
      <c r="AB13"/>
      <c r="AC13"/>
      <c r="AD13"/>
      <c r="AE13"/>
      <c r="AF13"/>
      <c r="AG13"/>
    </row>
    <row r="14" spans="2:35" s="6" customFormat="1">
      <c r="B14" s="10" t="s">
        <v>31</v>
      </c>
      <c r="C14" s="194">
        <v>964600</v>
      </c>
      <c r="D14" s="194"/>
      <c r="E14" s="194"/>
      <c r="F14" s="10" t="s">
        <v>32</v>
      </c>
      <c r="G14" s="16" t="s">
        <v>33</v>
      </c>
      <c r="H14" s="178"/>
      <c r="I14" s="179"/>
      <c r="J14" s="179"/>
      <c r="K14" s="179"/>
      <c r="L14" s="179"/>
      <c r="M14" s="180"/>
      <c r="N14"/>
      <c r="O14" s="13" t="s">
        <v>34</v>
      </c>
      <c r="P14" s="14" t="s">
        <v>33</v>
      </c>
      <c r="Q14" s="14" t="s">
        <v>35</v>
      </c>
      <c r="R14" s="14" t="s">
        <v>36</v>
      </c>
      <c r="S14" s="15" t="s">
        <v>37</v>
      </c>
      <c r="T14" s="188"/>
      <c r="U14" s="189"/>
      <c r="V14" s="189"/>
      <c r="W14" s="189"/>
      <c r="X14" s="190"/>
      <c r="Y14"/>
      <c r="Z14"/>
      <c r="AA14"/>
      <c r="AB14"/>
      <c r="AC14"/>
      <c r="AD14"/>
      <c r="AE14"/>
      <c r="AF14"/>
      <c r="AG14"/>
    </row>
    <row r="15" spans="2:35" s="6" customFormat="1">
      <c r="B15" s="10" t="s">
        <v>38</v>
      </c>
      <c r="C15" s="195">
        <v>54250</v>
      </c>
      <c r="D15" s="196"/>
      <c r="E15" s="197"/>
      <c r="F15" s="10" t="s">
        <v>39</v>
      </c>
      <c r="G15" s="17">
        <v>3965000</v>
      </c>
      <c r="H15" s="178"/>
      <c r="I15" s="179"/>
      <c r="J15" s="179"/>
      <c r="K15" s="179"/>
      <c r="L15" s="179"/>
      <c r="M15" s="180"/>
      <c r="N15"/>
      <c r="O15" s="13" t="s">
        <v>40</v>
      </c>
      <c r="P15" s="14" t="s">
        <v>41</v>
      </c>
      <c r="Q15" s="14" t="s">
        <v>42</v>
      </c>
      <c r="R15" s="14" t="s">
        <v>42</v>
      </c>
      <c r="S15" s="15" t="s">
        <v>42</v>
      </c>
      <c r="T15" s="188"/>
      <c r="U15" s="189"/>
      <c r="V15" s="189"/>
      <c r="W15" s="189"/>
      <c r="X15" s="190"/>
      <c r="Y15"/>
      <c r="Z15"/>
      <c r="AA15"/>
      <c r="AB15"/>
      <c r="AC15"/>
      <c r="AD15"/>
      <c r="AE15"/>
      <c r="AF15"/>
      <c r="AG15"/>
    </row>
    <row r="16" spans="2:35" s="6" customFormat="1">
      <c r="B16" s="18"/>
      <c r="C16" s="7"/>
      <c r="D16" s="7"/>
      <c r="E16" s="7"/>
      <c r="F16" s="10"/>
      <c r="G16" s="17"/>
      <c r="H16" s="181"/>
      <c r="I16" s="182"/>
      <c r="J16" s="182"/>
      <c r="K16" s="182"/>
      <c r="L16" s="182"/>
      <c r="M16" s="183"/>
      <c r="N16"/>
      <c r="O16" s="13" t="s">
        <v>43</v>
      </c>
      <c r="P16" s="14" t="s">
        <v>33</v>
      </c>
      <c r="Q16" s="14" t="s">
        <v>44</v>
      </c>
      <c r="R16" s="14" t="s">
        <v>44</v>
      </c>
      <c r="S16" s="15" t="s">
        <v>44</v>
      </c>
      <c r="T16" s="188"/>
      <c r="U16" s="189"/>
      <c r="V16" s="189"/>
      <c r="W16" s="189"/>
      <c r="X16" s="190"/>
      <c r="Y16"/>
      <c r="Z16"/>
      <c r="AA16"/>
      <c r="AB16"/>
      <c r="AC16"/>
      <c r="AD16"/>
      <c r="AE16"/>
      <c r="AF16"/>
      <c r="AG16"/>
      <c r="AH16"/>
      <c r="AI16"/>
    </row>
    <row r="17" spans="2:35" s="6" customFormat="1" ht="16.2">
      <c r="B17" s="19" t="s">
        <v>26</v>
      </c>
      <c r="C17" s="20"/>
      <c r="D17" s="21">
        <f>G13</f>
        <v>61</v>
      </c>
      <c r="E17" s="20"/>
      <c r="F17" s="19" t="s">
        <v>45</v>
      </c>
      <c r="G17" s="22">
        <f>G13*65000</f>
        <v>3965000</v>
      </c>
      <c r="H17" s="167" t="s">
        <v>46</v>
      </c>
      <c r="I17" s="168"/>
      <c r="J17" s="168"/>
      <c r="K17" s="168"/>
      <c r="L17" s="168"/>
      <c r="M17" s="169"/>
      <c r="N17"/>
      <c r="O17" s="13" t="s">
        <v>47</v>
      </c>
      <c r="P17" s="14" t="s">
        <v>33</v>
      </c>
      <c r="Q17" s="23">
        <v>2285000</v>
      </c>
      <c r="R17" s="23">
        <v>1536000</v>
      </c>
      <c r="S17" s="24">
        <v>680000</v>
      </c>
      <c r="T17" s="188"/>
      <c r="U17" s="189"/>
      <c r="V17" s="189"/>
      <c r="W17" s="189"/>
      <c r="X17" s="190"/>
      <c r="Y17"/>
      <c r="Z17"/>
      <c r="AA17"/>
      <c r="AB17"/>
      <c r="AC17"/>
      <c r="AD17"/>
      <c r="AE17"/>
      <c r="AF17"/>
      <c r="AG17"/>
      <c r="AH17"/>
      <c r="AI17"/>
    </row>
    <row r="18" spans="2:35" s="6" customFormat="1">
      <c r="B18" s="25" t="s">
        <v>48</v>
      </c>
      <c r="C18" s="20"/>
      <c r="D18" s="26">
        <f>C15/D17</f>
        <v>889.34426229508199</v>
      </c>
      <c r="E18" s="20"/>
      <c r="F18" s="25" t="s">
        <v>49</v>
      </c>
      <c r="G18" s="27">
        <f>G17/D17</f>
        <v>65000</v>
      </c>
      <c r="H18" s="28" t="s">
        <v>50</v>
      </c>
      <c r="I18" s="29" t="s">
        <v>51</v>
      </c>
      <c r="J18" s="29" t="s">
        <v>52</v>
      </c>
      <c r="K18" s="29" t="s">
        <v>53</v>
      </c>
      <c r="L18" s="29" t="s">
        <v>54</v>
      </c>
      <c r="M18" s="30"/>
      <c r="N18"/>
      <c r="O18" s="13" t="s">
        <v>55</v>
      </c>
      <c r="P18" s="14" t="s">
        <v>33</v>
      </c>
      <c r="Q18" s="31">
        <v>44232</v>
      </c>
      <c r="R18" s="31">
        <v>43822</v>
      </c>
      <c r="S18" s="32">
        <v>44057</v>
      </c>
      <c r="T18" s="188"/>
      <c r="U18" s="189"/>
      <c r="V18" s="189"/>
      <c r="W18" s="189"/>
      <c r="X18" s="190"/>
      <c r="Y18"/>
      <c r="Z18"/>
      <c r="AA18"/>
      <c r="AB18"/>
      <c r="AC18"/>
      <c r="AD18"/>
      <c r="AE18"/>
      <c r="AF18"/>
      <c r="AG18"/>
      <c r="AH18"/>
      <c r="AI18"/>
    </row>
    <row r="19" spans="2:35" s="6" customFormat="1">
      <c r="B19" s="167" t="s">
        <v>56</v>
      </c>
      <c r="C19" s="168"/>
      <c r="D19" s="168"/>
      <c r="E19" s="168"/>
      <c r="F19" s="168"/>
      <c r="G19" s="169"/>
      <c r="H19" s="33">
        <v>1</v>
      </c>
      <c r="I19" s="7">
        <v>1</v>
      </c>
      <c r="J19" s="34">
        <v>750</v>
      </c>
      <c r="K19" s="34">
        <v>30</v>
      </c>
      <c r="L19" s="35">
        <v>603</v>
      </c>
      <c r="M19" s="36"/>
      <c r="N19"/>
      <c r="O19" s="13" t="s">
        <v>57</v>
      </c>
      <c r="P19" s="14">
        <f>D17</f>
        <v>61</v>
      </c>
      <c r="Q19" s="14">
        <v>30</v>
      </c>
      <c r="R19" s="14">
        <v>25</v>
      </c>
      <c r="S19" s="15">
        <v>16</v>
      </c>
      <c r="T19" s="188"/>
      <c r="U19" s="189"/>
      <c r="V19" s="189"/>
      <c r="W19" s="189"/>
      <c r="X19" s="190"/>
      <c r="Y19"/>
      <c r="Z19"/>
      <c r="AA19"/>
      <c r="AB19"/>
      <c r="AC19"/>
      <c r="AD19"/>
      <c r="AE19"/>
      <c r="AF19"/>
      <c r="AG19"/>
      <c r="AH19"/>
      <c r="AI19"/>
    </row>
    <row r="20" spans="2:35" s="6" customFormat="1">
      <c r="B20" s="19" t="s">
        <v>58</v>
      </c>
      <c r="D20" s="37">
        <v>0</v>
      </c>
      <c r="E20" s="38"/>
      <c r="F20" s="39" t="s">
        <v>59</v>
      </c>
      <c r="G20" s="17">
        <v>21545</v>
      </c>
      <c r="H20" s="33">
        <v>2</v>
      </c>
      <c r="I20" s="7">
        <v>1</v>
      </c>
      <c r="J20" s="34">
        <v>1250</v>
      </c>
      <c r="K20" s="34">
        <v>30</v>
      </c>
      <c r="L20" s="35">
        <v>697</v>
      </c>
      <c r="M20" s="36"/>
      <c r="N20"/>
      <c r="O20" s="13" t="s">
        <v>60</v>
      </c>
      <c r="P20" s="40">
        <f>C15</f>
        <v>54250</v>
      </c>
      <c r="Q20" s="14">
        <v>26035</v>
      </c>
      <c r="R20" s="14">
        <v>20400</v>
      </c>
      <c r="S20" s="15">
        <v>11474</v>
      </c>
      <c r="T20" s="188"/>
      <c r="U20" s="189"/>
      <c r="V20" s="189"/>
      <c r="W20" s="189"/>
      <c r="X20" s="190"/>
      <c r="Y20"/>
      <c r="Z20"/>
      <c r="AA20"/>
      <c r="AB20"/>
      <c r="AC20"/>
      <c r="AD20"/>
      <c r="AE20"/>
      <c r="AF20"/>
      <c r="AG20"/>
      <c r="AH20"/>
      <c r="AI20"/>
    </row>
    <row r="21" spans="2:35" s="6" customFormat="1">
      <c r="B21" s="19" t="s">
        <v>61</v>
      </c>
      <c r="C21" s="20"/>
      <c r="D21" s="37">
        <v>0</v>
      </c>
      <c r="E21" s="38"/>
      <c r="F21" s="19" t="s">
        <v>62</v>
      </c>
      <c r="G21" s="17">
        <v>20000</v>
      </c>
      <c r="H21" s="33">
        <v>3</v>
      </c>
      <c r="I21" s="7">
        <v>1</v>
      </c>
      <c r="J21" s="34">
        <v>1500</v>
      </c>
      <c r="K21" s="34">
        <v>1</v>
      </c>
      <c r="L21" s="35">
        <v>750</v>
      </c>
      <c r="M21" s="36"/>
      <c r="N21"/>
      <c r="O21" s="13" t="s">
        <v>63</v>
      </c>
      <c r="P21" s="14" t="s">
        <v>33</v>
      </c>
      <c r="Q21" s="14" t="s">
        <v>44</v>
      </c>
      <c r="R21" s="14" t="s">
        <v>44</v>
      </c>
      <c r="S21" s="15" t="s">
        <v>44</v>
      </c>
      <c r="T21" s="188"/>
      <c r="U21" s="189"/>
      <c r="V21" s="189"/>
      <c r="W21" s="189"/>
      <c r="X21" s="190"/>
      <c r="Y21"/>
      <c r="Z21"/>
      <c r="AA21"/>
      <c r="AB21"/>
      <c r="AC21"/>
      <c r="AD21"/>
      <c r="AE21"/>
      <c r="AF21"/>
      <c r="AG21"/>
      <c r="AH21"/>
      <c r="AI21"/>
    </row>
    <row r="22" spans="2:35" s="6" customFormat="1">
      <c r="B22" s="19" t="s">
        <v>64</v>
      </c>
      <c r="C22" s="20"/>
      <c r="D22" s="41">
        <v>0</v>
      </c>
      <c r="E22" s="38"/>
      <c r="F22" s="42" t="s">
        <v>65</v>
      </c>
      <c r="G22" s="43"/>
      <c r="H22" s="33">
        <v>4</v>
      </c>
      <c r="I22" s="7">
        <v>1</v>
      </c>
      <c r="J22" s="34">
        <v>2000</v>
      </c>
      <c r="K22" s="34">
        <v>1</v>
      </c>
      <c r="L22" s="35">
        <v>850</v>
      </c>
      <c r="M22" s="36"/>
      <c r="N22"/>
      <c r="O22" s="13" t="s">
        <v>66</v>
      </c>
      <c r="P22" s="14" t="s">
        <v>33</v>
      </c>
      <c r="Q22" s="44">
        <v>76166.666666666672</v>
      </c>
      <c r="R22" s="44">
        <v>61440</v>
      </c>
      <c r="S22" s="45">
        <v>42500</v>
      </c>
      <c r="T22" s="188"/>
      <c r="U22" s="189"/>
      <c r="V22" s="189"/>
      <c r="W22" s="189"/>
      <c r="X22" s="190"/>
      <c r="Y22"/>
      <c r="Z22"/>
      <c r="AA22"/>
      <c r="AB22"/>
      <c r="AC22"/>
      <c r="AD22"/>
      <c r="AE22"/>
      <c r="AF22"/>
      <c r="AG22"/>
      <c r="AH22"/>
      <c r="AI22"/>
    </row>
    <row r="23" spans="2:35" s="6" customFormat="1">
      <c r="B23" s="19" t="s">
        <v>67</v>
      </c>
      <c r="C23" s="20"/>
      <c r="D23" s="41">
        <v>6.5000000000000002E-2</v>
      </c>
      <c r="E23" s="38"/>
      <c r="F23" s="46" t="s">
        <v>68</v>
      </c>
      <c r="G23" s="47">
        <v>0.08</v>
      </c>
      <c r="H23" s="48"/>
      <c r="I23"/>
      <c r="J23"/>
      <c r="K23"/>
      <c r="L23"/>
      <c r="M23" s="36"/>
      <c r="N23"/>
      <c r="O23" s="13" t="s">
        <v>69</v>
      </c>
      <c r="P23" s="14">
        <f>G11</f>
        <v>4.5999999999999996</v>
      </c>
      <c r="Q23" s="14">
        <v>0.91</v>
      </c>
      <c r="R23" s="14">
        <v>0.68</v>
      </c>
      <c r="S23" s="15">
        <v>0.92</v>
      </c>
      <c r="T23" s="188"/>
      <c r="U23" s="189"/>
      <c r="V23" s="189"/>
      <c r="W23" s="189"/>
      <c r="X23" s="190"/>
      <c r="Y23"/>
      <c r="Z23"/>
      <c r="AA23"/>
      <c r="AB23"/>
      <c r="AC23"/>
      <c r="AD23"/>
      <c r="AE23"/>
      <c r="AF23"/>
      <c r="AG23"/>
      <c r="AH23"/>
      <c r="AI23"/>
    </row>
    <row r="24" spans="2:35" s="6" customFormat="1">
      <c r="B24" s="19" t="s">
        <v>70</v>
      </c>
      <c r="C24" s="20"/>
      <c r="D24" s="41">
        <v>3.5000000000000003E-2</v>
      </c>
      <c r="E24" s="38"/>
      <c r="F24" s="46" t="s">
        <v>71</v>
      </c>
      <c r="G24" s="49">
        <v>0.33</v>
      </c>
      <c r="H24" s="167" t="s">
        <v>72</v>
      </c>
      <c r="I24" s="168"/>
      <c r="J24" s="168"/>
      <c r="K24" s="168"/>
      <c r="L24" s="168"/>
      <c r="M24" s="169"/>
      <c r="N24"/>
      <c r="O24" s="13" t="s">
        <v>73</v>
      </c>
      <c r="P24" s="50"/>
      <c r="Q24" s="14" t="s">
        <v>74</v>
      </c>
      <c r="R24" s="14" t="s">
        <v>75</v>
      </c>
      <c r="S24" s="15" t="s">
        <v>76</v>
      </c>
      <c r="T24" s="188"/>
      <c r="U24" s="189"/>
      <c r="V24" s="189"/>
      <c r="W24" s="189"/>
      <c r="X24" s="190"/>
      <c r="Y24"/>
      <c r="Z24"/>
      <c r="AA24"/>
      <c r="AB24"/>
      <c r="AC24"/>
      <c r="AD24"/>
      <c r="AE24"/>
      <c r="AF24"/>
      <c r="AG24"/>
      <c r="AH24"/>
      <c r="AI24"/>
    </row>
    <row r="25" spans="2:35" s="6" customFormat="1">
      <c r="B25" s="25" t="s">
        <v>77</v>
      </c>
      <c r="C25" s="51"/>
      <c r="D25" s="52">
        <v>100000</v>
      </c>
      <c r="E25" s="51"/>
      <c r="F25" s="53" t="s">
        <v>78</v>
      </c>
      <c r="G25" s="54">
        <v>2.5000000000000001E-2</v>
      </c>
      <c r="H25" s="55" t="s">
        <v>79</v>
      </c>
      <c r="I25" s="170" t="s">
        <v>80</v>
      </c>
      <c r="J25" s="170"/>
      <c r="K25" s="170"/>
      <c r="L25" s="170"/>
      <c r="M25" s="171"/>
      <c r="N25"/>
      <c r="O25" s="13"/>
      <c r="P25" s="56"/>
      <c r="Q25"/>
      <c r="R25"/>
      <c r="S25"/>
      <c r="T25" s="188"/>
      <c r="U25" s="189"/>
      <c r="V25" s="189"/>
      <c r="W25" s="189"/>
      <c r="X25" s="190"/>
      <c r="Y25"/>
      <c r="Z25"/>
      <c r="AA25"/>
      <c r="AB25"/>
      <c r="AC25"/>
      <c r="AD25"/>
      <c r="AE25"/>
      <c r="AF25"/>
      <c r="AG25"/>
      <c r="AH25"/>
      <c r="AI25"/>
    </row>
    <row r="26" spans="2:35" s="6" customFormat="1">
      <c r="B26" s="167" t="s">
        <v>81</v>
      </c>
      <c r="C26" s="168"/>
      <c r="D26" s="172"/>
      <c r="E26" s="168"/>
      <c r="F26" s="168"/>
      <c r="G26" s="169"/>
      <c r="H26" s="57"/>
      <c r="I26" s="58" t="s">
        <v>82</v>
      </c>
      <c r="J26" s="59" t="s">
        <v>83</v>
      </c>
      <c r="K26" s="59" t="s">
        <v>84</v>
      </c>
      <c r="M26" s="60"/>
      <c r="O26" s="13" t="s">
        <v>85</v>
      </c>
      <c r="P26" s="61">
        <f>MIN($Q$22:$R$22)*$D$17</f>
        <v>3747840</v>
      </c>
      <c r="Q26"/>
      <c r="R26"/>
      <c r="S26"/>
      <c r="T26" s="188"/>
      <c r="U26" s="189"/>
      <c r="V26" s="189"/>
      <c r="W26" s="189"/>
      <c r="X26" s="190"/>
    </row>
    <row r="27" spans="2:35" s="65" customFormat="1">
      <c r="B27" s="19" t="s">
        <v>86</v>
      </c>
      <c r="C27" s="20"/>
      <c r="D27" s="41">
        <v>0.25</v>
      </c>
      <c r="E27" s="20"/>
      <c r="F27" s="62" t="s">
        <v>87</v>
      </c>
      <c r="G27" s="63">
        <v>3.7999999999999999E-2</v>
      </c>
      <c r="H27" s="57" t="s">
        <v>88</v>
      </c>
      <c r="I27" s="64">
        <v>50400</v>
      </c>
      <c r="J27" s="64">
        <v>68000</v>
      </c>
      <c r="K27" s="64">
        <v>83600</v>
      </c>
      <c r="L27" s="6"/>
      <c r="M27" s="60"/>
      <c r="O27" s="13" t="s">
        <v>89</v>
      </c>
      <c r="P27" s="66">
        <f>MAX($Q$22:$R$22)*$D$17</f>
        <v>4646166.666666667</v>
      </c>
      <c r="Q27"/>
      <c r="R27"/>
      <c r="S27"/>
      <c r="T27" s="188"/>
      <c r="U27" s="189"/>
      <c r="V27" s="189"/>
      <c r="W27" s="189"/>
      <c r="X27" s="190"/>
    </row>
    <row r="28" spans="2:35" s="65" customFormat="1">
      <c r="B28" s="19" t="s">
        <v>90</v>
      </c>
      <c r="C28" s="20"/>
      <c r="D28" s="67">
        <f>(1-$D$27)*$G$17</f>
        <v>2973750</v>
      </c>
      <c r="E28" s="20"/>
      <c r="F28" s="68" t="s">
        <v>91</v>
      </c>
      <c r="G28" s="69">
        <f>PMT($G$27/12,$D$29*12,-$D$28,0)</f>
        <v>15370.022003278247</v>
      </c>
      <c r="H28" s="57" t="s">
        <v>92</v>
      </c>
      <c r="I28" s="70">
        <v>3.6999999999999998E-2</v>
      </c>
      <c r="J28" s="70">
        <v>6.2E-2</v>
      </c>
      <c r="K28" s="70">
        <v>9.0999999999999998E-2</v>
      </c>
      <c r="L28" s="6"/>
      <c r="M28" s="60"/>
      <c r="O28" s="13" t="s">
        <v>93</v>
      </c>
      <c r="P28" s="66">
        <f>IF(Q22="",0,AVERAGE(Q22:S22))*$D$17</f>
        <v>3662168.8888888895</v>
      </c>
      <c r="Q28"/>
      <c r="R28"/>
      <c r="S28"/>
      <c r="T28" s="188"/>
      <c r="U28" s="189"/>
      <c r="V28" s="189"/>
      <c r="W28" s="189"/>
      <c r="X28" s="190"/>
    </row>
    <row r="29" spans="2:35" s="6" customFormat="1">
      <c r="B29" s="19" t="s">
        <v>94</v>
      </c>
      <c r="C29" s="20"/>
      <c r="D29" s="71">
        <v>25</v>
      </c>
      <c r="E29" s="72"/>
      <c r="F29" s="73" t="s">
        <v>95</v>
      </c>
      <c r="G29" s="69">
        <f>$G$28*12</f>
        <v>184440.26403933897</v>
      </c>
      <c r="H29" s="57" t="s">
        <v>96</v>
      </c>
      <c r="I29" s="70">
        <v>6.9000000000000006E-2</v>
      </c>
      <c r="J29" s="70">
        <v>6.7000000000000004E-2</v>
      </c>
      <c r="K29" s="70">
        <v>6.6000000000000003E-2</v>
      </c>
      <c r="M29" s="60"/>
      <c r="O29"/>
      <c r="P29"/>
      <c r="Q29"/>
      <c r="R29"/>
      <c r="S29"/>
      <c r="T29" s="191"/>
      <c r="U29" s="192"/>
      <c r="V29" s="192"/>
      <c r="W29" s="192"/>
      <c r="X29" s="193"/>
    </row>
    <row r="30" spans="2:35" s="6" customFormat="1">
      <c r="B30" s="25" t="s">
        <v>97</v>
      </c>
      <c r="C30" s="51"/>
      <c r="D30" s="74">
        <v>0.01</v>
      </c>
      <c r="E30" s="51"/>
      <c r="F30" s="75" t="s">
        <v>97</v>
      </c>
      <c r="G30" s="76">
        <f>$D$28*$D$30</f>
        <v>29737.5</v>
      </c>
      <c r="H30" s="77" t="s">
        <v>98</v>
      </c>
      <c r="I30" s="78">
        <v>12</v>
      </c>
      <c r="J30" s="78">
        <v>57</v>
      </c>
      <c r="K30" s="78">
        <v>215</v>
      </c>
      <c r="L30" s="79"/>
      <c r="M30" s="80"/>
      <c r="N30"/>
      <c r="O30" s="156" t="s">
        <v>99</v>
      </c>
      <c r="P30" s="156"/>
      <c r="Q30" s="156"/>
      <c r="R30" s="156"/>
      <c r="S30" s="156"/>
      <c r="T30" s="156"/>
      <c r="U30" s="156"/>
      <c r="V30" s="156"/>
      <c r="W30" s="156"/>
      <c r="X30" s="156"/>
      <c r="Y30" s="81"/>
    </row>
    <row r="31" spans="2:35" s="6" customFormat="1">
      <c r="C31" s="82"/>
      <c r="D31" s="65"/>
      <c r="E31" s="65"/>
      <c r="F31" s="65"/>
      <c r="G31" s="65"/>
      <c r="H31" s="65"/>
      <c r="I31" s="65"/>
      <c r="J31" s="65"/>
      <c r="K31" s="82"/>
      <c r="L31" s="82"/>
      <c r="M31"/>
      <c r="O31"/>
      <c r="P31" s="12" t="s">
        <v>20</v>
      </c>
      <c r="Q31" s="12" t="s">
        <v>100</v>
      </c>
      <c r="R31" s="12" t="s">
        <v>101</v>
      </c>
      <c r="S31" s="12" t="s">
        <v>102</v>
      </c>
      <c r="T31" s="173" t="s">
        <v>12</v>
      </c>
      <c r="U31" s="173"/>
      <c r="V31" s="173"/>
      <c r="W31" s="173"/>
      <c r="X31" s="173"/>
      <c r="Y31" s="81"/>
    </row>
    <row r="32" spans="2:35" s="6" customFormat="1">
      <c r="B32" s="83" t="s">
        <v>103</v>
      </c>
      <c r="C32" s="84"/>
      <c r="D32" s="85" t="s">
        <v>104</v>
      </c>
      <c r="E32" s="85" t="s">
        <v>105</v>
      </c>
      <c r="F32" s="85" t="s">
        <v>106</v>
      </c>
      <c r="G32" s="85" t="s">
        <v>107</v>
      </c>
      <c r="H32" s="156" t="s">
        <v>108</v>
      </c>
      <c r="I32" s="156"/>
      <c r="J32" s="156"/>
      <c r="K32" s="156"/>
      <c r="L32" s="156"/>
      <c r="M32" s="156"/>
      <c r="N32"/>
      <c r="O32" s="13" t="s">
        <v>13</v>
      </c>
      <c r="P32" s="14" t="str">
        <f>P13</f>
        <v>123 Main St, Indianapolis, IN</v>
      </c>
      <c r="Q32" s="14" t="s">
        <v>27</v>
      </c>
      <c r="R32" s="14" t="s">
        <v>28</v>
      </c>
      <c r="S32" s="15" t="s">
        <v>29</v>
      </c>
      <c r="T32" s="157"/>
      <c r="U32" s="158"/>
      <c r="V32" s="158"/>
      <c r="W32" s="158"/>
      <c r="X32" s="159"/>
      <c r="Y32" s="81"/>
    </row>
    <row r="33" spans="2:25" s="6" customFormat="1">
      <c r="B33" s="86" t="s">
        <v>109</v>
      </c>
      <c r="C33" s="57"/>
      <c r="D33" s="20"/>
      <c r="E33" s="87"/>
      <c r="F33" s="87"/>
      <c r="G33" s="88"/>
      <c r="H33" s="154"/>
      <c r="I33" s="154"/>
      <c r="J33" s="154"/>
      <c r="K33" s="154"/>
      <c r="L33" s="154"/>
      <c r="M33" s="154"/>
      <c r="N33"/>
      <c r="O33" s="13" t="s">
        <v>34</v>
      </c>
      <c r="P33" s="14" t="str">
        <f>P14</f>
        <v>NAP</v>
      </c>
      <c r="Q33" s="14" t="s">
        <v>110</v>
      </c>
      <c r="R33" s="14" t="s">
        <v>111</v>
      </c>
      <c r="S33" s="14" t="s">
        <v>111</v>
      </c>
      <c r="T33" s="160"/>
      <c r="U33" s="161"/>
      <c r="V33" s="161"/>
      <c r="W33" s="161"/>
      <c r="X33" s="162"/>
      <c r="Y33" s="81"/>
    </row>
    <row r="34" spans="2:25" s="6" customFormat="1">
      <c r="B34" s="89" t="s">
        <v>112</v>
      </c>
      <c r="C34" s="90"/>
      <c r="D34" s="91">
        <f>E34/$E$48</f>
        <v>0.76569278815185371</v>
      </c>
      <c r="E34" s="92">
        <v>196800.78</v>
      </c>
      <c r="F34" s="92">
        <v>445200</v>
      </c>
      <c r="G34" s="93">
        <v>445200</v>
      </c>
      <c r="H34" s="155" t="s">
        <v>113</v>
      </c>
      <c r="I34" s="155"/>
      <c r="J34" s="155"/>
      <c r="K34" s="155"/>
      <c r="L34" s="155"/>
      <c r="M34" s="155"/>
      <c r="N34"/>
      <c r="O34" s="13" t="s">
        <v>40</v>
      </c>
      <c r="P34" s="14" t="str">
        <f>P15</f>
        <v>Rural</v>
      </c>
      <c r="Q34" s="14" t="s">
        <v>42</v>
      </c>
      <c r="R34" s="14" t="s">
        <v>42</v>
      </c>
      <c r="S34" s="14" t="s">
        <v>42</v>
      </c>
      <c r="T34" s="160"/>
      <c r="U34" s="161"/>
      <c r="V34" s="161"/>
      <c r="W34" s="161"/>
      <c r="X34" s="162"/>
    </row>
    <row r="35" spans="2:25" s="6" customFormat="1">
      <c r="B35" s="89" t="s">
        <v>114</v>
      </c>
      <c r="C35" s="94"/>
      <c r="D35" s="91">
        <f t="shared" ref="D35:D43" si="0">E35/$E$48</f>
        <v>-8.6606981254140677E-3</v>
      </c>
      <c r="E35" s="95">
        <v>-2226</v>
      </c>
      <c r="F35" s="95">
        <v>-2226</v>
      </c>
      <c r="G35" s="96">
        <v>-2226</v>
      </c>
      <c r="H35" s="166"/>
      <c r="I35" s="154"/>
      <c r="J35" s="154"/>
      <c r="K35" s="154"/>
      <c r="L35" s="154"/>
      <c r="M35" s="154"/>
      <c r="N35"/>
      <c r="O35" s="13" t="s">
        <v>115</v>
      </c>
      <c r="P35" s="97">
        <f>$L$19</f>
        <v>603</v>
      </c>
      <c r="Q35" s="14">
        <v>770</v>
      </c>
      <c r="R35" s="14">
        <v>667</v>
      </c>
      <c r="S35" s="14">
        <v>586</v>
      </c>
      <c r="T35" s="160"/>
      <c r="U35" s="161"/>
      <c r="V35" s="161"/>
      <c r="W35" s="161"/>
      <c r="X35" s="162"/>
    </row>
    <row r="36" spans="2:25" s="6" customFormat="1">
      <c r="B36" s="89" t="s">
        <v>116</v>
      </c>
      <c r="C36" s="94"/>
      <c r="D36" s="91">
        <f t="shared" si="0"/>
        <v>0</v>
      </c>
      <c r="E36" s="95">
        <v>0</v>
      </c>
      <c r="F36" s="95">
        <v>0</v>
      </c>
      <c r="G36" s="96">
        <v>0</v>
      </c>
      <c r="H36" s="154"/>
      <c r="I36" s="154"/>
      <c r="J36" s="154"/>
      <c r="K36" s="154"/>
      <c r="L36" s="154"/>
      <c r="M36" s="154"/>
      <c r="N36"/>
      <c r="O36" s="13" t="s">
        <v>117</v>
      </c>
      <c r="P36" s="97">
        <f>$L$20</f>
        <v>697</v>
      </c>
      <c r="Q36" s="14">
        <v>875</v>
      </c>
      <c r="R36" s="14">
        <v>889</v>
      </c>
      <c r="S36" s="14">
        <v>630</v>
      </c>
      <c r="T36" s="160"/>
      <c r="U36" s="161"/>
      <c r="V36" s="161"/>
      <c r="W36" s="161"/>
      <c r="X36" s="162"/>
    </row>
    <row r="37" spans="2:25" s="6" customFormat="1">
      <c r="B37" s="89" t="s">
        <v>118</v>
      </c>
      <c r="C37" s="98"/>
      <c r="D37" s="91">
        <f t="shared" si="0"/>
        <v>-8.6606981254140677E-3</v>
      </c>
      <c r="E37" s="99">
        <v>-2226</v>
      </c>
      <c r="F37" s="99">
        <v>-2226</v>
      </c>
      <c r="G37" s="100">
        <v>-2226</v>
      </c>
      <c r="H37" s="154"/>
      <c r="I37" s="154"/>
      <c r="J37" s="154"/>
      <c r="K37" s="154"/>
      <c r="L37" s="154"/>
      <c r="M37" s="154"/>
      <c r="N37"/>
      <c r="O37" s="13" t="s">
        <v>119</v>
      </c>
      <c r="P37" s="97">
        <f>$L$21</f>
        <v>750</v>
      </c>
      <c r="Q37" s="14">
        <v>925</v>
      </c>
      <c r="R37" s="14">
        <v>915</v>
      </c>
      <c r="S37" s="14">
        <v>850</v>
      </c>
      <c r="T37" s="160"/>
      <c r="U37" s="161"/>
      <c r="V37" s="161"/>
      <c r="W37" s="161"/>
      <c r="X37" s="162"/>
    </row>
    <row r="38" spans="2:25" s="6" customFormat="1">
      <c r="B38" s="86" t="s">
        <v>120</v>
      </c>
      <c r="C38" s="94"/>
      <c r="D38" s="91">
        <f t="shared" si="0"/>
        <v>0.76569278815185371</v>
      </c>
      <c r="E38" s="101">
        <v>196800.78</v>
      </c>
      <c r="F38" s="101">
        <v>440748</v>
      </c>
      <c r="G38" s="102">
        <v>440748</v>
      </c>
      <c r="H38" s="154"/>
      <c r="I38" s="154"/>
      <c r="J38" s="154"/>
      <c r="K38" s="154"/>
      <c r="L38" s="154"/>
      <c r="M38" s="154"/>
      <c r="N38"/>
      <c r="O38" s="13" t="s">
        <v>57</v>
      </c>
      <c r="P38" s="14">
        <f>P19</f>
        <v>61</v>
      </c>
      <c r="Q38" s="103">
        <v>32</v>
      </c>
      <c r="R38" s="103">
        <v>37</v>
      </c>
      <c r="S38" s="103">
        <v>40</v>
      </c>
      <c r="T38" s="160"/>
      <c r="U38" s="161"/>
      <c r="V38" s="161"/>
      <c r="W38" s="161"/>
      <c r="X38" s="162"/>
    </row>
    <row r="39" spans="2:25" s="6" customFormat="1">
      <c r="B39" s="60"/>
      <c r="C39" s="94"/>
      <c r="D39" s="91"/>
      <c r="E39" s="104"/>
      <c r="F39" s="104"/>
      <c r="G39" s="105"/>
      <c r="H39" s="154"/>
      <c r="I39" s="154"/>
      <c r="J39" s="154"/>
      <c r="K39" s="154"/>
      <c r="L39" s="154"/>
      <c r="M39" s="154"/>
      <c r="N39"/>
      <c r="O39" s="13" t="s">
        <v>121</v>
      </c>
      <c r="P39" s="106">
        <f>D18</f>
        <v>889.34426229508199</v>
      </c>
      <c r="Q39" s="103">
        <v>650</v>
      </c>
      <c r="R39" s="103">
        <v>807</v>
      </c>
      <c r="S39" s="103">
        <v>697</v>
      </c>
      <c r="T39" s="160"/>
      <c r="U39" s="161"/>
      <c r="V39" s="161"/>
      <c r="W39" s="161"/>
      <c r="X39" s="162"/>
    </row>
    <row r="40" spans="2:25" s="6" customFormat="1">
      <c r="B40" s="86" t="s">
        <v>70</v>
      </c>
      <c r="C40" s="94"/>
      <c r="D40" s="91"/>
      <c r="E40" s="104"/>
      <c r="F40" s="104"/>
      <c r="G40" s="105"/>
      <c r="H40" s="154"/>
      <c r="I40" s="154"/>
      <c r="J40" s="154"/>
      <c r="K40" s="154"/>
      <c r="L40" s="154"/>
      <c r="M40" s="154"/>
      <c r="N40"/>
      <c r="O40" s="13" t="s">
        <v>73</v>
      </c>
      <c r="P40" s="50" t="s">
        <v>33</v>
      </c>
      <c r="Q40" s="50" t="s">
        <v>74</v>
      </c>
      <c r="R40" s="50" t="s">
        <v>75</v>
      </c>
      <c r="S40" s="50" t="s">
        <v>76</v>
      </c>
      <c r="T40" s="160"/>
      <c r="U40" s="161"/>
      <c r="V40" s="161"/>
      <c r="W40" s="161"/>
      <c r="X40" s="162"/>
    </row>
    <row r="41" spans="2:25" s="6" customFormat="1">
      <c r="B41" s="89" t="s">
        <v>70</v>
      </c>
      <c r="C41" s="94"/>
      <c r="D41" s="91">
        <f t="shared" si="0"/>
        <v>0.17423348152750126</v>
      </c>
      <c r="E41" s="92">
        <v>44782.04</v>
      </c>
      <c r="F41" s="92">
        <v>15426.180000000002</v>
      </c>
      <c r="G41" s="93">
        <v>15426.180000000002</v>
      </c>
      <c r="H41" s="155" t="s">
        <v>122</v>
      </c>
      <c r="I41" s="155"/>
      <c r="J41" s="155"/>
      <c r="K41" s="155"/>
      <c r="L41" s="155"/>
      <c r="M41" s="155"/>
      <c r="N41"/>
      <c r="O41" s="13" t="s">
        <v>123</v>
      </c>
      <c r="P41" s="56"/>
      <c r="Q41" s="103"/>
      <c r="R41" s="103"/>
      <c r="S41" s="107"/>
      <c r="T41" s="160"/>
      <c r="U41" s="161"/>
      <c r="V41" s="161"/>
      <c r="W41" s="161"/>
      <c r="X41" s="162"/>
    </row>
    <row r="42" spans="2:25" s="6" customFormat="1">
      <c r="B42" s="89" t="s">
        <v>124</v>
      </c>
      <c r="C42" s="94"/>
      <c r="D42" s="91">
        <f t="shared" si="0"/>
        <v>9.3376799195839001E-3</v>
      </c>
      <c r="E42" s="92">
        <v>2400</v>
      </c>
      <c r="F42" s="92">
        <v>2448</v>
      </c>
      <c r="G42" s="93">
        <v>2448</v>
      </c>
      <c r="H42" s="155" t="s">
        <v>125</v>
      </c>
      <c r="I42" s="155"/>
      <c r="J42" s="155"/>
      <c r="K42" s="155"/>
      <c r="L42" s="155"/>
      <c r="M42" s="155"/>
      <c r="N42"/>
      <c r="O42" s="13"/>
      <c r="P42" s="108"/>
      <c r="Q42" s="2"/>
      <c r="R42" s="109"/>
      <c r="S42" s="2"/>
      <c r="T42" s="160"/>
      <c r="U42" s="161"/>
      <c r="V42" s="161"/>
      <c r="W42" s="161"/>
      <c r="X42" s="162"/>
    </row>
    <row r="43" spans="2:25" s="113" customFormat="1">
      <c r="B43" s="86" t="s">
        <v>126</v>
      </c>
      <c r="C43" s="94"/>
      <c r="D43" s="91">
        <f t="shared" si="0"/>
        <v>0.18357116144708516</v>
      </c>
      <c r="E43" s="110">
        <v>47182.04</v>
      </c>
      <c r="F43" s="110">
        <v>17874.18</v>
      </c>
      <c r="G43" s="111">
        <v>17874.18</v>
      </c>
      <c r="H43" s="154"/>
      <c r="I43" s="154"/>
      <c r="J43" s="154"/>
      <c r="K43" s="154"/>
      <c r="L43" s="154"/>
      <c r="M43" s="154"/>
      <c r="N43"/>
      <c r="O43" s="13" t="s">
        <v>127</v>
      </c>
      <c r="P43" s="61">
        <f>MIN($Q$35:$S$35)</f>
        <v>586</v>
      </c>
      <c r="Q43" s="13" t="s">
        <v>128</v>
      </c>
      <c r="R43" s="112">
        <f>MIN($Q$36:$S$36)</f>
        <v>630</v>
      </c>
      <c r="S43"/>
      <c r="T43" s="160"/>
      <c r="U43" s="161"/>
      <c r="V43" s="161"/>
      <c r="W43" s="161"/>
      <c r="X43" s="162"/>
    </row>
    <row r="44" spans="2:25" s="113" customFormat="1">
      <c r="B44" s="60"/>
      <c r="C44" s="94"/>
      <c r="D44" s="114"/>
      <c r="E44" s="104"/>
      <c r="F44" s="104"/>
      <c r="G44" s="105"/>
      <c r="H44" s="154"/>
      <c r="I44" s="154"/>
      <c r="J44" s="154"/>
      <c r="K44" s="154"/>
      <c r="L44" s="154"/>
      <c r="M44" s="154"/>
      <c r="N44"/>
      <c r="O44" s="13" t="s">
        <v>129</v>
      </c>
      <c r="P44" s="66">
        <f>MAX($Q$35:$S$35)</f>
        <v>770</v>
      </c>
      <c r="Q44" s="13" t="s">
        <v>130</v>
      </c>
      <c r="R44" s="61">
        <f>MAX($Q$36:$S$36)</f>
        <v>889</v>
      </c>
      <c r="S44"/>
      <c r="T44" s="160"/>
      <c r="U44" s="161"/>
      <c r="V44" s="161"/>
      <c r="W44" s="161"/>
      <c r="X44" s="162"/>
    </row>
    <row r="45" spans="2:25" s="6" customFormat="1">
      <c r="B45" s="86" t="s">
        <v>131</v>
      </c>
      <c r="C45" s="94"/>
      <c r="D45" s="114"/>
      <c r="E45" s="104"/>
      <c r="F45" s="104"/>
      <c r="G45" s="105"/>
      <c r="H45" s="154"/>
      <c r="I45" s="154"/>
      <c r="J45" s="154"/>
      <c r="K45" s="154"/>
      <c r="L45" s="154"/>
      <c r="M45" s="154"/>
      <c r="N45"/>
      <c r="O45" s="13" t="s">
        <v>132</v>
      </c>
      <c r="P45" s="66">
        <f>IF(Q35="",0,AVERAGE($Q$35:$S$35))</f>
        <v>674.33333333333337</v>
      </c>
      <c r="Q45" s="13" t="s">
        <v>133</v>
      </c>
      <c r="R45" s="61">
        <f>IF(Q36="",0,AVERAGE($Q$36:$S$36))</f>
        <v>798</v>
      </c>
      <c r="S45"/>
      <c r="T45" s="160"/>
      <c r="U45" s="161"/>
      <c r="V45" s="161"/>
      <c r="W45" s="161"/>
      <c r="X45" s="162"/>
      <c r="Y45" s="115"/>
    </row>
    <row r="46" spans="2:25" s="65" customFormat="1">
      <c r="B46" s="89" t="s">
        <v>134</v>
      </c>
      <c r="C46" s="116"/>
      <c r="D46" s="114"/>
      <c r="E46" s="117">
        <v>257023.16</v>
      </c>
      <c r="F46" s="117">
        <v>458622.18</v>
      </c>
      <c r="G46" s="118">
        <v>458622.18</v>
      </c>
      <c r="H46" s="154"/>
      <c r="I46" s="154"/>
      <c r="J46" s="154"/>
      <c r="K46" s="154"/>
      <c r="L46" s="154"/>
      <c r="M46" s="154"/>
      <c r="N46"/>
      <c r="O46" s="6"/>
      <c r="P46"/>
      <c r="Q46"/>
      <c r="R46"/>
      <c r="S46"/>
      <c r="T46" s="160"/>
      <c r="U46" s="161"/>
      <c r="V46" s="161"/>
      <c r="W46" s="161"/>
      <c r="X46" s="162"/>
    </row>
    <row r="47" spans="2:25" s="65" customFormat="1" ht="16.2">
      <c r="B47" s="89" t="s">
        <v>67</v>
      </c>
      <c r="C47" s="119"/>
      <c r="D47" s="114"/>
      <c r="E47" s="99">
        <v>0</v>
      </c>
      <c r="F47" s="99">
        <v>-29810.441699999999</v>
      </c>
      <c r="G47" s="100">
        <v>-29810.441699999999</v>
      </c>
      <c r="H47" s="155" t="s">
        <v>135</v>
      </c>
      <c r="I47" s="155"/>
      <c r="J47" s="155"/>
      <c r="K47" s="155"/>
      <c r="L47" s="155"/>
      <c r="M47" s="155"/>
      <c r="N47"/>
      <c r="O47" s="13" t="s">
        <v>128</v>
      </c>
      <c r="P47" s="112">
        <f>MIN($Q$37:$S$37)</f>
        <v>850</v>
      </c>
      <c r="Q47"/>
      <c r="R47"/>
      <c r="S47"/>
      <c r="T47" s="160"/>
      <c r="U47" s="161"/>
      <c r="V47" s="161"/>
      <c r="W47" s="161"/>
      <c r="X47" s="162"/>
    </row>
    <row r="48" spans="2:25" s="6" customFormat="1">
      <c r="B48" s="86" t="s">
        <v>136</v>
      </c>
      <c r="C48" s="120"/>
      <c r="D48" s="114"/>
      <c r="E48" s="121">
        <v>257023.16</v>
      </c>
      <c r="F48" s="121">
        <v>428811.73829999997</v>
      </c>
      <c r="G48" s="122">
        <v>428811.73829999997</v>
      </c>
      <c r="H48" s="154"/>
      <c r="I48" s="154"/>
      <c r="J48" s="154"/>
      <c r="K48" s="154"/>
      <c r="L48" s="154"/>
      <c r="M48" s="154"/>
      <c r="N48"/>
      <c r="O48" s="13" t="s">
        <v>130</v>
      </c>
      <c r="P48" s="61">
        <f>MAX($Q$37:$S$37)</f>
        <v>925</v>
      </c>
      <c r="Q48"/>
      <c r="R48"/>
      <c r="S48"/>
      <c r="T48" s="160"/>
      <c r="U48" s="161"/>
      <c r="V48" s="161"/>
      <c r="W48" s="161"/>
      <c r="X48" s="162"/>
    </row>
    <row r="49" spans="2:31" s="6" customFormat="1">
      <c r="B49" s="83" t="s">
        <v>137</v>
      </c>
      <c r="C49" s="123"/>
      <c r="D49" s="124" t="s">
        <v>138</v>
      </c>
      <c r="E49" s="125"/>
      <c r="F49" s="126"/>
      <c r="G49" s="124"/>
      <c r="H49" s="83"/>
      <c r="I49" s="83"/>
      <c r="J49" s="83"/>
      <c r="K49" s="83"/>
      <c r="L49" s="83"/>
      <c r="M49" s="83"/>
      <c r="N49"/>
      <c r="O49" s="13" t="s">
        <v>133</v>
      </c>
      <c r="P49" s="61">
        <f>IF(Q37="",0,AVERAGE($Q$37:$S$37))</f>
        <v>896.66666666666663</v>
      </c>
      <c r="Q49"/>
      <c r="R49"/>
      <c r="S49"/>
      <c r="T49" s="163"/>
      <c r="U49" s="164"/>
      <c r="V49" s="164"/>
      <c r="W49" s="164"/>
      <c r="X49" s="165"/>
    </row>
    <row r="50" spans="2:31" s="6" customFormat="1">
      <c r="B50" s="127" t="s">
        <v>139</v>
      </c>
      <c r="C50" s="128"/>
      <c r="D50" s="129"/>
      <c r="E50" s="130"/>
      <c r="F50" s="130"/>
      <c r="G50" s="131"/>
      <c r="H50" s="155"/>
      <c r="I50" s="155"/>
      <c r="J50" s="155"/>
      <c r="K50" s="155"/>
      <c r="L50" s="155"/>
      <c r="M50" s="155"/>
      <c r="N50"/>
      <c r="P50"/>
      <c r="Q50"/>
      <c r="R50"/>
      <c r="S50"/>
      <c r="T50"/>
    </row>
    <row r="51" spans="2:31" s="6" customFormat="1">
      <c r="B51" s="89" t="s">
        <v>140</v>
      </c>
      <c r="C51" s="120"/>
      <c r="D51" s="132">
        <f>E51/$E$64</f>
        <v>0.11684896060431085</v>
      </c>
      <c r="E51" s="117">
        <v>10975.11</v>
      </c>
      <c r="F51" s="117">
        <v>18814.474285714285</v>
      </c>
      <c r="G51" s="118">
        <v>19190.76377142857</v>
      </c>
      <c r="H51" s="155" t="s">
        <v>125</v>
      </c>
      <c r="I51" s="155"/>
      <c r="J51" s="155"/>
      <c r="K51" s="155"/>
      <c r="L51" s="155"/>
      <c r="M51" s="155"/>
      <c r="N51"/>
      <c r="P51"/>
      <c r="Q51"/>
      <c r="R51"/>
      <c r="S51"/>
      <c r="T51"/>
    </row>
    <row r="52" spans="2:31" s="6" customFormat="1">
      <c r="B52" s="89" t="s">
        <v>141</v>
      </c>
      <c r="C52" s="94"/>
      <c r="D52" s="132">
        <f t="shared" ref="D52:D63" si="1">E52/$E$64</f>
        <v>8.659938357423333E-3</v>
      </c>
      <c r="E52" s="117">
        <v>813.39</v>
      </c>
      <c r="F52" s="117">
        <v>1394.3828571428571</v>
      </c>
      <c r="G52" s="118">
        <v>28600</v>
      </c>
      <c r="H52" s="38"/>
      <c r="I52" s="38"/>
      <c r="J52" s="38"/>
      <c r="K52" s="38"/>
      <c r="L52" s="38"/>
      <c r="M52" s="38"/>
      <c r="N52"/>
      <c r="P52"/>
      <c r="Q52"/>
      <c r="R52"/>
      <c r="S52"/>
      <c r="T52"/>
    </row>
    <row r="53" spans="2:31" s="6" customFormat="1" ht="16.2" customHeight="1">
      <c r="B53" s="89" t="s">
        <v>142</v>
      </c>
      <c r="C53" s="94"/>
      <c r="D53" s="132">
        <f t="shared" si="1"/>
        <v>4.3012762591118983E-2</v>
      </c>
      <c r="E53" s="117">
        <v>4040</v>
      </c>
      <c r="F53" s="117">
        <v>6925.7142857142853</v>
      </c>
      <c r="G53" s="118">
        <v>7064.2285714285708</v>
      </c>
      <c r="H53" s="155"/>
      <c r="I53" s="155"/>
      <c r="J53" s="155"/>
      <c r="K53" s="155"/>
      <c r="L53" s="155"/>
      <c r="M53" s="155"/>
      <c r="N53"/>
      <c r="O53"/>
      <c r="P53"/>
      <c r="Q53"/>
      <c r="R53"/>
      <c r="S53"/>
      <c r="T53"/>
    </row>
    <row r="54" spans="2:31" s="6" customFormat="1" ht="16.2" customHeight="1">
      <c r="B54" s="89" t="s">
        <v>143</v>
      </c>
      <c r="C54" s="94"/>
      <c r="D54" s="132">
        <f t="shared" si="1"/>
        <v>2.8746153216836944E-2</v>
      </c>
      <c r="E54" s="117">
        <v>2700</v>
      </c>
      <c r="F54" s="117">
        <v>4628.5714285714284</v>
      </c>
      <c r="G54" s="118">
        <v>4721.1428571428569</v>
      </c>
      <c r="H54" s="155"/>
      <c r="I54" s="155"/>
      <c r="J54" s="155"/>
      <c r="K54" s="155"/>
      <c r="L54" s="155"/>
      <c r="M54" s="155"/>
      <c r="N54"/>
      <c r="O54"/>
      <c r="P54"/>
      <c r="Q54"/>
      <c r="R54"/>
      <c r="S54"/>
      <c r="T54"/>
    </row>
    <row r="55" spans="2:31" s="6" customFormat="1" ht="31.2">
      <c r="B55" s="89" t="s">
        <v>144</v>
      </c>
      <c r="C55" s="94"/>
      <c r="D55" s="132">
        <f>E55/$E$64</f>
        <v>2.490375073685307E-3</v>
      </c>
      <c r="E55" s="117">
        <v>233.91</v>
      </c>
      <c r="F55" s="117">
        <v>400.98857142857139</v>
      </c>
      <c r="G55" s="118">
        <v>409.00834285714285</v>
      </c>
      <c r="H55" s="155"/>
      <c r="I55" s="155"/>
      <c r="J55" s="155"/>
      <c r="K55" s="155"/>
      <c r="L55" s="155"/>
      <c r="M55" s="155"/>
      <c r="N55"/>
      <c r="O55"/>
      <c r="P55"/>
      <c r="Q55"/>
      <c r="R55"/>
      <c r="S55"/>
      <c r="T55"/>
      <c r="W55" s="133"/>
    </row>
    <row r="56" spans="2:31" s="6" customFormat="1">
      <c r="B56" s="89" t="s">
        <v>145</v>
      </c>
      <c r="C56" s="94"/>
      <c r="D56" s="132">
        <f t="shared" si="1"/>
        <v>6.430620941840561E-3</v>
      </c>
      <c r="E56" s="117">
        <v>604</v>
      </c>
      <c r="F56" s="117">
        <v>1035.4285714285713</v>
      </c>
      <c r="G56" s="118">
        <v>1056.1371428571429</v>
      </c>
      <c r="H56" s="155"/>
      <c r="I56" s="155"/>
      <c r="J56" s="155"/>
      <c r="K56" s="155"/>
      <c r="L56" s="155"/>
      <c r="M56" s="155"/>
      <c r="N56"/>
      <c r="O56"/>
      <c r="P56"/>
      <c r="Q56"/>
      <c r="R56"/>
      <c r="S56"/>
      <c r="T56"/>
    </row>
    <row r="57" spans="2:31" s="6" customFormat="1">
      <c r="B57" s="89" t="s">
        <v>146</v>
      </c>
      <c r="C57" s="94"/>
      <c r="D57" s="132">
        <f t="shared" si="1"/>
        <v>2.9379633259948721E-2</v>
      </c>
      <c r="E57" s="117">
        <v>2759.5</v>
      </c>
      <c r="F57" s="117">
        <v>4730.5714285714284</v>
      </c>
      <c r="G57" s="118">
        <v>4825.1828571428568</v>
      </c>
      <c r="H57" s="155"/>
      <c r="I57" s="155"/>
      <c r="J57" s="155"/>
      <c r="K57" s="155"/>
      <c r="L57" s="155"/>
      <c r="M57" s="155"/>
      <c r="N57"/>
      <c r="O57"/>
      <c r="P57"/>
      <c r="Q57"/>
      <c r="R57"/>
      <c r="S57"/>
      <c r="T57" s="65"/>
    </row>
    <row r="58" spans="2:31" s="6" customFormat="1">
      <c r="B58" s="89" t="s">
        <v>147</v>
      </c>
      <c r="C58" s="94"/>
      <c r="D58" s="132">
        <f t="shared" si="1"/>
        <v>0.23332709583212449</v>
      </c>
      <c r="E58" s="117">
        <v>21915.39</v>
      </c>
      <c r="F58" s="117">
        <v>37569.24</v>
      </c>
      <c r="G58" s="118">
        <v>38320.624799999998</v>
      </c>
      <c r="H58" s="155" t="s">
        <v>148</v>
      </c>
      <c r="I58" s="155"/>
      <c r="J58" s="155"/>
      <c r="K58" s="155"/>
      <c r="L58" s="155"/>
      <c r="M58" s="155"/>
      <c r="N58"/>
      <c r="O58"/>
      <c r="P58"/>
      <c r="Q58"/>
      <c r="R58"/>
      <c r="S58"/>
      <c r="T58"/>
    </row>
    <row r="59" spans="2:31" s="65" customFormat="1">
      <c r="B59" s="89" t="s">
        <v>149</v>
      </c>
      <c r="C59" s="94"/>
      <c r="D59" s="132">
        <f t="shared" si="1"/>
        <v>7.8562172069274003E-2</v>
      </c>
      <c r="E59" s="117">
        <v>7379</v>
      </c>
      <c r="F59" s="117">
        <v>12649.714285714284</v>
      </c>
      <c r="G59" s="118">
        <v>12902.708571428569</v>
      </c>
      <c r="H59" s="155"/>
      <c r="I59" s="155"/>
      <c r="J59" s="155"/>
      <c r="K59" s="155"/>
      <c r="L59" s="155"/>
      <c r="M59" s="155"/>
      <c r="N59"/>
      <c r="O59"/>
      <c r="P59"/>
      <c r="Q59"/>
      <c r="R59"/>
      <c r="S59"/>
      <c r="T59"/>
      <c r="U59" s="6"/>
      <c r="V59" s="6"/>
      <c r="W59" s="6"/>
      <c r="X59" s="6"/>
    </row>
    <row r="60" spans="2:31" s="6" customFormat="1">
      <c r="B60" s="127" t="s">
        <v>150</v>
      </c>
      <c r="C60" s="94"/>
      <c r="D60" s="132"/>
      <c r="E60" s="95"/>
      <c r="F60" s="95"/>
      <c r="G60" s="96"/>
      <c r="H60" s="155"/>
      <c r="I60" s="155"/>
      <c r="J60" s="155"/>
      <c r="K60" s="155"/>
      <c r="L60" s="155"/>
      <c r="M60" s="155"/>
      <c r="N60"/>
      <c r="O60"/>
      <c r="P60"/>
      <c r="Q60"/>
      <c r="R60"/>
      <c r="S60"/>
      <c r="T60"/>
      <c r="U60" s="65"/>
      <c r="V60" s="65"/>
      <c r="W60" s="65"/>
      <c r="X60" s="65"/>
    </row>
    <row r="61" spans="2:31" s="65" customFormat="1">
      <c r="B61" s="89" t="s">
        <v>151</v>
      </c>
      <c r="C61" s="94"/>
      <c r="D61" s="132">
        <f t="shared" si="1"/>
        <v>0.16815317845550698</v>
      </c>
      <c r="E61" s="95">
        <v>15793.890000000001</v>
      </c>
      <c r="F61" s="95">
        <v>27075.24</v>
      </c>
      <c r="G61" s="96">
        <v>27616.7448</v>
      </c>
      <c r="H61" s="155" t="s">
        <v>152</v>
      </c>
      <c r="I61" s="155"/>
      <c r="J61" s="155"/>
      <c r="K61" s="155"/>
      <c r="L61" s="155"/>
      <c r="M61" s="155"/>
      <c r="N61"/>
      <c r="O61" s="6"/>
      <c r="P61"/>
      <c r="Q61"/>
      <c r="R61"/>
      <c r="S61"/>
      <c r="T61"/>
      <c r="U61" s="6"/>
      <c r="V61" s="6"/>
      <c r="W61" s="6"/>
      <c r="X61" s="6"/>
    </row>
    <row r="62" spans="2:31">
      <c r="B62" s="89" t="s">
        <v>62</v>
      </c>
      <c r="C62" s="94"/>
      <c r="D62" s="132">
        <f t="shared" si="1"/>
        <v>0.16301124578792334</v>
      </c>
      <c r="E62" s="95">
        <v>15310.930833333336</v>
      </c>
      <c r="F62" s="95">
        <v>26247.31</v>
      </c>
      <c r="G62" s="96">
        <v>26772.256200000003</v>
      </c>
      <c r="H62" s="155" t="s">
        <v>153</v>
      </c>
      <c r="I62" s="155"/>
      <c r="J62" s="155"/>
      <c r="K62" s="155"/>
      <c r="L62" s="155"/>
      <c r="M62" s="155"/>
      <c r="P62"/>
      <c r="U62" s="65"/>
      <c r="V62" s="65"/>
      <c r="W62" s="65"/>
      <c r="X62" s="65"/>
      <c r="Y62" s="6"/>
      <c r="AB62" s="65"/>
      <c r="AE62" s="38"/>
    </row>
    <row r="63" spans="2:31" ht="16.2">
      <c r="B63" s="89" t="s">
        <v>68</v>
      </c>
      <c r="C63" s="134"/>
      <c r="D63" s="135">
        <f t="shared" si="1"/>
        <v>0.12137786381000644</v>
      </c>
      <c r="E63" s="99">
        <v>11400.49</v>
      </c>
      <c r="F63" s="99">
        <v>19543.697142857141</v>
      </c>
      <c r="G63" s="100">
        <v>27427.991132880001</v>
      </c>
      <c r="H63" s="155" t="s">
        <v>154</v>
      </c>
      <c r="I63" s="155"/>
      <c r="J63" s="155"/>
      <c r="K63" s="155"/>
      <c r="L63" s="155"/>
      <c r="M63" s="155"/>
      <c r="P63"/>
      <c r="T63" s="6"/>
      <c r="Y63" s="6"/>
      <c r="AE63" s="38"/>
    </row>
    <row r="64" spans="2:31">
      <c r="B64" s="86" t="s">
        <v>155</v>
      </c>
      <c r="C64" s="120"/>
      <c r="D64"/>
      <c r="E64" s="121">
        <v>93925.61083333334</v>
      </c>
      <c r="F64" s="121">
        <v>161015.33285714284</v>
      </c>
      <c r="G64" s="122">
        <v>198906.78904716572</v>
      </c>
      <c r="H64" s="154"/>
      <c r="I64" s="154"/>
      <c r="J64" s="154"/>
      <c r="K64" s="154"/>
      <c r="L64" s="154"/>
      <c r="M64" s="154"/>
      <c r="P64"/>
      <c r="Y64" s="6"/>
      <c r="AE64" s="38"/>
    </row>
    <row r="65" spans="2:34">
      <c r="B65" s="88" t="s">
        <v>156</v>
      </c>
      <c r="C65" s="94"/>
      <c r="D65"/>
      <c r="E65" s="136">
        <v>0.4772623911009567</v>
      </c>
      <c r="F65" s="136">
        <v>0.46700000000000003</v>
      </c>
      <c r="G65" s="137">
        <v>0.45129368493371658</v>
      </c>
      <c r="H65" s="154"/>
      <c r="I65" s="154"/>
      <c r="J65" s="154"/>
      <c r="K65" s="154"/>
      <c r="L65" s="154"/>
      <c r="M65" s="154"/>
      <c r="P65"/>
      <c r="Y65" s="6"/>
      <c r="AE65" s="138"/>
    </row>
    <row r="66" spans="2:34">
      <c r="B66" s="86" t="s">
        <v>157</v>
      </c>
      <c r="C66" s="120"/>
      <c r="D66"/>
      <c r="E66" s="121">
        <v>163097.54916666666</v>
      </c>
      <c r="F66" s="121">
        <v>267796.40544285713</v>
      </c>
      <c r="G66" s="122">
        <v>229904.94925283425</v>
      </c>
      <c r="H66" s="154"/>
      <c r="I66" s="154"/>
      <c r="J66" s="154"/>
      <c r="K66" s="154"/>
      <c r="L66" s="154"/>
      <c r="M66" s="154"/>
      <c r="P66"/>
      <c r="Y66" s="6"/>
      <c r="AE66" s="38"/>
    </row>
    <row r="67" spans="2:34" s="6" customFormat="1">
      <c r="B67" s="86"/>
      <c r="C67" s="128"/>
      <c r="D67"/>
      <c r="E67" s="121"/>
      <c r="F67" s="121"/>
      <c r="G67" s="122"/>
      <c r="H67" s="154"/>
      <c r="I67" s="154"/>
      <c r="J67" s="154"/>
      <c r="K67" s="154"/>
      <c r="L67" s="154"/>
      <c r="M67" s="154"/>
      <c r="N67"/>
      <c r="O67"/>
      <c r="P67"/>
      <c r="Q67"/>
      <c r="R67"/>
      <c r="S67"/>
      <c r="T67"/>
      <c r="U67"/>
      <c r="V67"/>
      <c r="W67"/>
      <c r="X67"/>
      <c r="AB67"/>
    </row>
    <row r="68" spans="2:34" s="6" customFormat="1">
      <c r="B68" s="60" t="s">
        <v>158</v>
      </c>
      <c r="C68" s="128"/>
      <c r="D68"/>
      <c r="E68" s="121">
        <v>4920.0195000000003</v>
      </c>
      <c r="F68" s="121">
        <v>11018.7</v>
      </c>
      <c r="G68" s="122">
        <v>11018.7</v>
      </c>
      <c r="H68" s="154"/>
      <c r="I68" s="154"/>
      <c r="J68" s="154"/>
      <c r="K68" s="154"/>
      <c r="L68" s="154"/>
      <c r="M68" s="154"/>
      <c r="N68"/>
      <c r="O68"/>
      <c r="P68"/>
      <c r="Q68"/>
      <c r="R68"/>
      <c r="S68"/>
      <c r="T68"/>
      <c r="U68"/>
      <c r="V68"/>
      <c r="W68"/>
      <c r="X68"/>
      <c r="Y68"/>
    </row>
    <row r="69" spans="2:34" s="6" customFormat="1">
      <c r="B69" s="86"/>
      <c r="C69" s="128"/>
      <c r="D69"/>
      <c r="E69" s="121"/>
      <c r="F69" s="121"/>
      <c r="G69" s="122"/>
      <c r="H69" s="154"/>
      <c r="I69" s="154"/>
      <c r="J69" s="154"/>
      <c r="K69" s="154"/>
      <c r="L69" s="154"/>
      <c r="M69" s="154"/>
      <c r="N69"/>
      <c r="O69"/>
      <c r="P69"/>
      <c r="Q69"/>
      <c r="R69"/>
      <c r="S69"/>
      <c r="T69"/>
      <c r="U69"/>
      <c r="V69"/>
      <c r="W69"/>
      <c r="X69"/>
      <c r="Y69"/>
    </row>
    <row r="70" spans="2:34" s="6" customFormat="1">
      <c r="B70" s="60" t="s">
        <v>159</v>
      </c>
      <c r="C70" s="128"/>
      <c r="D70"/>
      <c r="E70" s="139"/>
      <c r="F70" s="139">
        <v>184440.26403933897</v>
      </c>
      <c r="G70" s="140">
        <v>184440.26403933897</v>
      </c>
      <c r="H70" s="154"/>
      <c r="I70" s="154"/>
      <c r="J70" s="154"/>
      <c r="K70" s="154"/>
      <c r="L70" s="154"/>
      <c r="M70" s="154"/>
      <c r="N70"/>
      <c r="O70"/>
      <c r="P70"/>
      <c r="Q70"/>
      <c r="R70"/>
      <c r="S70"/>
      <c r="T70"/>
      <c r="U70"/>
      <c r="V70"/>
      <c r="W70"/>
      <c r="X70"/>
      <c r="Y70"/>
    </row>
    <row r="71" spans="2:34" s="6" customFormat="1">
      <c r="B71" s="88" t="s">
        <v>160</v>
      </c>
      <c r="C71" s="128"/>
      <c r="D71"/>
      <c r="E71" s="141"/>
      <c r="F71" s="141">
        <v>1.4519411303040601</v>
      </c>
      <c r="G71" s="142">
        <v>1.2465008681824388</v>
      </c>
      <c r="H71" s="154"/>
      <c r="I71" s="154"/>
      <c r="J71" s="154"/>
      <c r="K71" s="154"/>
      <c r="L71" s="154"/>
      <c r="M71" s="154"/>
      <c r="N71"/>
      <c r="O71"/>
      <c r="P71"/>
      <c r="Q71"/>
      <c r="R71"/>
      <c r="S71"/>
      <c r="T71"/>
      <c r="U71"/>
      <c r="V71"/>
      <c r="W71"/>
      <c r="X71"/>
      <c r="Y71"/>
      <c r="AD71" s="143"/>
      <c r="AE71" s="143"/>
      <c r="AF71" s="143"/>
      <c r="AG71" s="143"/>
      <c r="AH71" s="143"/>
    </row>
    <row r="72" spans="2:34" s="6" customFormat="1" ht="13.8" customHeight="1">
      <c r="B72" s="86" t="s">
        <v>161</v>
      </c>
      <c r="C72" s="128"/>
      <c r="D72"/>
      <c r="E72" s="121"/>
      <c r="F72" s="121">
        <v>72337.44140351814</v>
      </c>
      <c r="G72" s="122">
        <v>34445.985213495267</v>
      </c>
      <c r="H72" s="154"/>
      <c r="I72" s="154"/>
      <c r="J72" s="154"/>
      <c r="K72" s="154"/>
      <c r="L72" s="154"/>
      <c r="M72" s="154"/>
      <c r="N72"/>
      <c r="O72"/>
      <c r="P72"/>
      <c r="Q72"/>
      <c r="R72"/>
      <c r="S72"/>
      <c r="T72"/>
      <c r="U72"/>
      <c r="V72"/>
      <c r="W72"/>
      <c r="X72"/>
      <c r="Y72"/>
      <c r="AD72" s="7"/>
      <c r="AE72" s="7"/>
      <c r="AF72" s="7"/>
      <c r="AG72" s="34"/>
      <c r="AH72" s="35"/>
    </row>
    <row r="73" spans="2:34" s="6" customFormat="1">
      <c r="B73" s="86"/>
      <c r="C73" s="128"/>
      <c r="D73"/>
      <c r="E73" s="121"/>
      <c r="F73" s="121"/>
      <c r="G73" s="122"/>
      <c r="H73" s="154"/>
      <c r="I73" s="154"/>
      <c r="J73" s="154"/>
      <c r="K73" s="154"/>
      <c r="L73" s="154"/>
      <c r="M73" s="154"/>
      <c r="N73"/>
      <c r="O73"/>
      <c r="P73"/>
      <c r="Q73"/>
      <c r="R73"/>
      <c r="S73"/>
      <c r="T73"/>
      <c r="U73"/>
      <c r="V73"/>
      <c r="W73"/>
      <c r="X73"/>
      <c r="Y73"/>
      <c r="AD73" s="7"/>
      <c r="AE73" s="7"/>
      <c r="AF73" s="7"/>
      <c r="AG73" s="34"/>
      <c r="AH73" s="35"/>
    </row>
    <row r="74" spans="2:34">
      <c r="B74" s="127" t="s">
        <v>162</v>
      </c>
      <c r="C74" s="128"/>
      <c r="D74"/>
      <c r="E74" s="144"/>
      <c r="F74" s="145">
        <v>6.2344686493632478E-2</v>
      </c>
      <c r="G74" s="146">
        <v>5.7983593758596283E-2</v>
      </c>
      <c r="H74" s="154"/>
      <c r="I74" s="154"/>
      <c r="J74" s="154"/>
      <c r="K74" s="154"/>
      <c r="L74" s="154"/>
      <c r="M74" s="154"/>
      <c r="P74"/>
      <c r="AD74" s="7"/>
      <c r="AE74" s="7"/>
      <c r="AF74" s="7"/>
      <c r="AG74" s="34"/>
      <c r="AH74" s="35"/>
    </row>
    <row r="75" spans="2:34">
      <c r="B75" s="86"/>
      <c r="D75"/>
      <c r="E75" s="147"/>
      <c r="F75" s="147"/>
      <c r="G75" s="148"/>
      <c r="H75" s="154"/>
      <c r="I75" s="154"/>
      <c r="J75" s="154"/>
      <c r="K75" s="154"/>
      <c r="L75" s="154"/>
      <c r="M75" s="154"/>
      <c r="P75"/>
      <c r="AD75" s="149"/>
      <c r="AE75" s="6"/>
      <c r="AF75" s="6"/>
      <c r="AG75" s="150"/>
      <c r="AH75" s="151"/>
    </row>
    <row r="76" spans="2:34">
      <c r="B76" s="86" t="s">
        <v>163</v>
      </c>
      <c r="C76" s="20"/>
      <c r="D76"/>
      <c r="E76" s="121"/>
      <c r="F76" s="121">
        <v>1020987.5</v>
      </c>
      <c r="G76" s="122">
        <v>1020987.5</v>
      </c>
      <c r="H76" s="154"/>
      <c r="I76" s="154"/>
      <c r="J76" s="154"/>
      <c r="K76" s="154"/>
      <c r="L76" s="154"/>
      <c r="M76" s="154"/>
      <c r="P76"/>
    </row>
    <row r="77" spans="2:34">
      <c r="B77" s="86"/>
      <c r="C77" s="20"/>
      <c r="D77"/>
      <c r="E77" s="121"/>
      <c r="F77" s="121"/>
      <c r="G77" s="122"/>
      <c r="H77" s="149"/>
      <c r="I77" s="149"/>
      <c r="J77" s="149"/>
      <c r="K77" s="149"/>
      <c r="L77" s="149"/>
      <c r="M77" s="149"/>
      <c r="P77"/>
      <c r="Q77" s="2"/>
    </row>
    <row r="78" spans="2:34">
      <c r="B78" s="86" t="s">
        <v>164</v>
      </c>
      <c r="C78" s="20"/>
      <c r="D78"/>
      <c r="E78" s="139"/>
      <c r="F78" s="139">
        <v>4094737.5</v>
      </c>
      <c r="G78" s="140">
        <v>4094737.5</v>
      </c>
      <c r="H78" s="149"/>
      <c r="I78" s="149"/>
      <c r="J78" s="149"/>
      <c r="K78" s="149"/>
      <c r="L78" s="149"/>
      <c r="M78" s="149"/>
      <c r="P78"/>
      <c r="Q78" s="2"/>
    </row>
    <row r="79" spans="2:34">
      <c r="B79" s="86"/>
      <c r="C79" s="20"/>
      <c r="D79"/>
      <c r="E79" s="87"/>
      <c r="F79" s="87"/>
      <c r="G79" s="88"/>
      <c r="H79" s="154"/>
      <c r="I79" s="154"/>
      <c r="J79" s="154"/>
      <c r="K79" s="154"/>
      <c r="L79" s="154"/>
      <c r="M79" s="154"/>
      <c r="P79"/>
      <c r="Q79" s="2"/>
    </row>
    <row r="80" spans="2:34">
      <c r="B80" s="127" t="s">
        <v>165</v>
      </c>
      <c r="C80" s="20"/>
      <c r="D80"/>
      <c r="E80" s="144"/>
      <c r="F80" s="145">
        <v>6.5400431282475788E-2</v>
      </c>
      <c r="G80" s="146">
        <v>3.373791081036278E-2</v>
      </c>
      <c r="H80" s="154"/>
      <c r="I80" s="154"/>
      <c r="J80" s="154"/>
      <c r="K80" s="154"/>
      <c r="L80" s="154"/>
      <c r="M80" s="154"/>
      <c r="P80"/>
      <c r="Q80" s="2"/>
    </row>
    <row r="81" spans="2:17">
      <c r="B81" s="127"/>
      <c r="D81"/>
      <c r="E81" s="152"/>
      <c r="F81" s="152"/>
      <c r="G81" s="153"/>
      <c r="P81"/>
      <c r="Q81" s="2"/>
    </row>
    <row r="82" spans="2:17">
      <c r="B82" s="127" t="s">
        <v>166</v>
      </c>
      <c r="D82"/>
      <c r="E82" s="144"/>
      <c r="F82" s="145">
        <v>6.540013992175496E-2</v>
      </c>
      <c r="G82" s="146">
        <v>5.6146443881404912E-2</v>
      </c>
    </row>
  </sheetData>
  <sheetProtection algorithmName="SHA-512" hashValue="XweqprLwHdURM6/m+D27cCvuk6rLUXZlBdmpHC2evYYgJRxbLxfu4RFySt01jnHY2RZln6DzFyl/97x/ea7v/w==" saltValue="3DYRE8ekOvkH3U/WlwPx5w==" spinCount="100000" sheet="1" objects="1" scenarios="1" selectLockedCells="1"/>
  <mergeCells count="74">
    <mergeCell ref="B1:M1"/>
    <mergeCell ref="O1:X1"/>
    <mergeCell ref="K6:M6"/>
    <mergeCell ref="V6:X6"/>
    <mergeCell ref="K7:M7"/>
    <mergeCell ref="V7:X7"/>
    <mergeCell ref="K8:M8"/>
    <mergeCell ref="V8:X8"/>
    <mergeCell ref="B9:M9"/>
    <mergeCell ref="O9:X9"/>
    <mergeCell ref="B10:G10"/>
    <mergeCell ref="H10:M10"/>
    <mergeCell ref="T31:X31"/>
    <mergeCell ref="C11:E11"/>
    <mergeCell ref="H11:M16"/>
    <mergeCell ref="O11:X11"/>
    <mergeCell ref="C12:E12"/>
    <mergeCell ref="T12:X12"/>
    <mergeCell ref="C13:E13"/>
    <mergeCell ref="T13:X29"/>
    <mergeCell ref="C14:E14"/>
    <mergeCell ref="C15:E15"/>
    <mergeCell ref="H17:M17"/>
    <mergeCell ref="B19:G19"/>
    <mergeCell ref="H24:M24"/>
    <mergeCell ref="I25:M25"/>
    <mergeCell ref="B26:G26"/>
    <mergeCell ref="O30:X30"/>
    <mergeCell ref="H32:M32"/>
    <mergeCell ref="T32:X49"/>
    <mergeCell ref="H33:M33"/>
    <mergeCell ref="H34:M34"/>
    <mergeCell ref="H35:M35"/>
    <mergeCell ref="H36:M36"/>
    <mergeCell ref="H37:M37"/>
    <mergeCell ref="H38:M38"/>
    <mergeCell ref="H39:M39"/>
    <mergeCell ref="H40:M40"/>
    <mergeCell ref="H54:M54"/>
    <mergeCell ref="H41:M41"/>
    <mergeCell ref="H42:M42"/>
    <mergeCell ref="H43:M43"/>
    <mergeCell ref="H44:M44"/>
    <mergeCell ref="H45:M45"/>
    <mergeCell ref="H46:M46"/>
    <mergeCell ref="H47:M47"/>
    <mergeCell ref="H48:M48"/>
    <mergeCell ref="H50:M50"/>
    <mergeCell ref="H51:M51"/>
    <mergeCell ref="H53:M53"/>
    <mergeCell ref="H66:M66"/>
    <mergeCell ref="H55:M55"/>
    <mergeCell ref="H56:M56"/>
    <mergeCell ref="H57:M57"/>
    <mergeCell ref="H58:M58"/>
    <mergeCell ref="H59:M59"/>
    <mergeCell ref="H60:M60"/>
    <mergeCell ref="H61:M61"/>
    <mergeCell ref="H62:M62"/>
    <mergeCell ref="H63:M63"/>
    <mergeCell ref="H64:M64"/>
    <mergeCell ref="H65:M65"/>
    <mergeCell ref="H80:M80"/>
    <mergeCell ref="H67:M67"/>
    <mergeCell ref="H68:M68"/>
    <mergeCell ref="H69:M69"/>
    <mergeCell ref="H70:M70"/>
    <mergeCell ref="H71:M71"/>
    <mergeCell ref="H72:M72"/>
    <mergeCell ref="H73:M73"/>
    <mergeCell ref="H74:M74"/>
    <mergeCell ref="H75:M75"/>
    <mergeCell ref="H76:M76"/>
    <mergeCell ref="H79:M79"/>
  </mergeCells>
  <pageMargins left="0.25" right="0.25" top="0.75" bottom="0.75" header="0.3" footer="0.3"/>
  <pageSetup scale="8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Free Valuation Example</vt:lpstr>
      <vt:lpstr>'Free Valuation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Short</dc:creator>
  <cp:lastModifiedBy>Wes Short</cp:lastModifiedBy>
  <dcterms:created xsi:type="dcterms:W3CDTF">2021-12-17T01:55:58Z</dcterms:created>
  <dcterms:modified xsi:type="dcterms:W3CDTF">2022-01-17T19:20:35Z</dcterms:modified>
</cp:coreProperties>
</file>